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7680" activeTab="1"/>
  </bookViews>
  <sheets>
    <sheet name="Exptes FM SAS" sheetId="1" r:id="rId1"/>
    <sheet name="PPAA FM SAS" sheetId="2" r:id="rId2"/>
  </sheets>
  <definedNames>
    <definedName name="_xlnm.Print_Area" localSheetId="0">'Exptes FM SAS'!$A$1:$AJ$298</definedName>
    <definedName name="_xlnm.Print_Area" localSheetId="1">'PPAA FM SAS'!$A$1:$U$160</definedName>
    <definedName name="_xlnm.Print_Titles" localSheetId="0">'Exptes FM SAS'!$1:$2</definedName>
    <definedName name="_xlnm.Print_Titles" localSheetId="1">'PPAA FM SAS'!$1:$2</definedName>
  </definedNames>
  <calcPr fullCalcOnLoad="1"/>
</workbook>
</file>

<file path=xl/sharedStrings.xml><?xml version="1.0" encoding="utf-8"?>
<sst xmlns="http://schemas.openxmlformats.org/spreadsheetml/2006/main" count="972" uniqueCount="578">
  <si>
    <t>COMENTARIO</t>
  </si>
  <si>
    <t>VIA</t>
  </si>
  <si>
    <t>ENVASE</t>
  </si>
  <si>
    <t xml:space="preserve"> Solamente asociado a otros principios activos</t>
  </si>
  <si>
    <t>x</t>
  </si>
  <si>
    <t xml:space="preserve"> </t>
  </si>
  <si>
    <t>ALOPURINOL</t>
  </si>
  <si>
    <t>ALUMINIO, HIDROXIDO POLVO</t>
  </si>
  <si>
    <t>Como Monofármaco</t>
  </si>
  <si>
    <t>ATENOLOL</t>
  </si>
  <si>
    <t>En procesos patológicos que requieran fotoprotección, o bien cuando el paciente esté en tratamiento con fármacos fotosensibilizantes. Requiere visado</t>
  </si>
  <si>
    <t>AZUFRE PRECIPITADO</t>
  </si>
  <si>
    <t>AZUFRE SUBLIMADO</t>
  </si>
  <si>
    <t>BELLADONA, EXTRACTO BLANDO ACUOSO</t>
  </si>
  <si>
    <t>Vía oral</t>
  </si>
  <si>
    <t>BELLADONA, EXTRACTO FLUIDO</t>
  </si>
  <si>
    <t>BELLADONA, POLVO</t>
  </si>
  <si>
    <t xml:space="preserve">BELLADONA, TINTURA </t>
  </si>
  <si>
    <t>BENCILO, BENZOATO</t>
  </si>
  <si>
    <t>Vía tópica</t>
  </si>
  <si>
    <t xml:space="preserve">BETAINA </t>
  </si>
  <si>
    <t xml:space="preserve">BETAMETASONA </t>
  </si>
  <si>
    <t>BETAMETASONA, DIPROPIONATO</t>
  </si>
  <si>
    <t>BETAMETASONA, VALERATO</t>
  </si>
  <si>
    <t>BIOAZUFRE FLUIDO</t>
  </si>
  <si>
    <t>BIOAZUFRE POLVO</t>
  </si>
  <si>
    <t>BISMUTO, SUBNITRATO</t>
  </si>
  <si>
    <t>BORICO, ACIDO POLVO</t>
  </si>
  <si>
    <t>CALCIO CLORURO CRISTAL</t>
  </si>
  <si>
    <t>CALCIO FOSFATO TRIBASICO</t>
  </si>
  <si>
    <t>CALCIO, CARBONATO PRECIPITADO</t>
  </si>
  <si>
    <t>CALCIO, CITRATO</t>
  </si>
  <si>
    <t>CANRENONA</t>
  </si>
  <si>
    <t>CAPSICUM, OLEORRESINA</t>
  </si>
  <si>
    <t>CAPTOPRILO</t>
  </si>
  <si>
    <t>CARBAMAZEPINA</t>
  </si>
  <si>
    <t>CELULASA</t>
  </si>
  <si>
    <t xml:space="preserve">CICLOSERINA </t>
  </si>
  <si>
    <t>CICLOSPORINA</t>
  </si>
  <si>
    <t xml:space="preserve">CIPROTERONA, ACETATO </t>
  </si>
  <si>
    <t xml:space="preserve">CISTEAMINA </t>
  </si>
  <si>
    <t>CISTEINA, CLORHIDRATO</t>
  </si>
  <si>
    <t>Vía oftálmica</t>
  </si>
  <si>
    <t xml:space="preserve">x </t>
  </si>
  <si>
    <t>CLONIDINA, CLORHIDRATO</t>
  </si>
  <si>
    <t>CLOROTIAZIDA</t>
  </si>
  <si>
    <t>CLORPROMAZINA, CLORHIDRATO</t>
  </si>
  <si>
    <t xml:space="preserve">CLORPROPAMIDA </t>
  </si>
  <si>
    <t>CLORTALIDONA</t>
  </si>
  <si>
    <t>DEXAMETASONA</t>
  </si>
  <si>
    <t xml:space="preserve"> Como Monofármaco.</t>
  </si>
  <si>
    <t>DIFENHIDRAMINA</t>
  </si>
  <si>
    <t>DILTIAZEM,CLORHIDRATO</t>
  </si>
  <si>
    <t xml:space="preserve">ENALAPRILO </t>
  </si>
  <si>
    <t>ERITROMICINA BASE</t>
  </si>
  <si>
    <t>ESCOPOLAMINA, BROMURO</t>
  </si>
  <si>
    <t>ESPIRONOLACTONA</t>
  </si>
  <si>
    <t xml:space="preserve">ETINILESTRADIOL </t>
  </si>
  <si>
    <t>Dosificación En mcg</t>
  </si>
  <si>
    <t>FENILALANINA</t>
  </si>
  <si>
    <t>FENOBARBITAL</t>
  </si>
  <si>
    <t xml:space="preserve">FENOXIBENZAMINA, CLORHIDRATO </t>
  </si>
  <si>
    <t>FLUOROURACILO</t>
  </si>
  <si>
    <t xml:space="preserve">FUROSEMIDA </t>
  </si>
  <si>
    <t>HIDRALAZINA, CLORHIDRATO</t>
  </si>
  <si>
    <t>HIDROCLOROTIAZIDA</t>
  </si>
  <si>
    <t>HIDROCORTISONA BASE</t>
  </si>
  <si>
    <t>HIDROCORTISONA, ACETATO</t>
  </si>
  <si>
    <t>HIDROXIPROGESTERONA 11-ALFA</t>
  </si>
  <si>
    <t>HIDROXIPROGESTERONA 17 ALFA</t>
  </si>
  <si>
    <t>IODO METALOIDE</t>
  </si>
  <si>
    <t>ox</t>
  </si>
  <si>
    <t>IPECACUANA, EXTRACTO FLUIDO</t>
  </si>
  <si>
    <t>KELINA</t>
  </si>
  <si>
    <t>Vía tópica mucosa</t>
  </si>
  <si>
    <t>LINDANE</t>
  </si>
  <si>
    <t>MAGNESIO, CLORURO</t>
  </si>
  <si>
    <t>MERCURIO, OXIDO AMARILLO</t>
  </si>
  <si>
    <t xml:space="preserve">METOXIPSORALENO-8 </t>
  </si>
  <si>
    <t>MORFINA, CLORHIDRATO</t>
  </si>
  <si>
    <t>NISTATINA</t>
  </si>
  <si>
    <t xml:space="preserve">NORTRIPTILINA </t>
  </si>
  <si>
    <t>OCTILDIMETILPABA</t>
  </si>
  <si>
    <t>OXANDROLONA</t>
  </si>
  <si>
    <t xml:space="preserve">PERMETRINA </t>
  </si>
  <si>
    <t xml:space="preserve">PILOCARPINA, CLORHIDRATO </t>
  </si>
  <si>
    <t xml:space="preserve">PIPERAZINA, CITRATO </t>
  </si>
  <si>
    <t xml:space="preserve">PODOPHYLLUM PELTATUM, RESINA </t>
  </si>
  <si>
    <t>POTASIO, CITRATO</t>
  </si>
  <si>
    <t>POTASIO, CLORURO</t>
  </si>
  <si>
    <t xml:space="preserve">POTASIO, IODURO </t>
  </si>
  <si>
    <t xml:space="preserve">PREDNISONA </t>
  </si>
  <si>
    <t xml:space="preserve">PROBENECID </t>
  </si>
  <si>
    <t xml:space="preserve">PROGESTERONA </t>
  </si>
  <si>
    <t xml:space="preserve">PROPRANOLOL </t>
  </si>
  <si>
    <t>QUINIDINA, SULFATO</t>
  </si>
  <si>
    <t>QUININA SULFATO</t>
  </si>
  <si>
    <t>RANITIDINA</t>
  </si>
  <si>
    <t xml:space="preserve">SODIO, BICARBONATO </t>
  </si>
  <si>
    <t xml:space="preserve">SODIO, CITRATO CRISTAL </t>
  </si>
  <si>
    <t>SODIO, CLORURO</t>
  </si>
  <si>
    <t>SODIO, FOSFATO TRIBASICO</t>
  </si>
  <si>
    <t>SODIO, TIOSULFATO</t>
  </si>
  <si>
    <t>SULISOBENZONA</t>
  </si>
  <si>
    <t xml:space="preserve">TEOFILINATO DE COLINA </t>
  </si>
  <si>
    <t>TESTOSTERONA, PROPIONATO</t>
  </si>
  <si>
    <t>TETRACAINA, CLORHIDRATO</t>
  </si>
  <si>
    <t>Vía tópica de mucosa</t>
  </si>
  <si>
    <t>TIABENDAZOL</t>
  </si>
  <si>
    <t>TIACETAZONA</t>
  </si>
  <si>
    <t>TITANIO DIOXIDO MICRONIZADO</t>
  </si>
  <si>
    <t>TRIAMCINOLONA BASE</t>
  </si>
  <si>
    <t>TRIAMCINOLONA, ACETONIDO</t>
  </si>
  <si>
    <t>TRIAMTERENO</t>
  </si>
  <si>
    <t xml:space="preserve">TRIPELENAMINA, CLORHIDRATO </t>
  </si>
  <si>
    <t>UREA</t>
  </si>
  <si>
    <t>VERAPAMILO</t>
  </si>
  <si>
    <t>ZINC, ACETATO</t>
  </si>
  <si>
    <t>ZINC, GLUCONATO</t>
  </si>
  <si>
    <t>ZINC, SULFATO DIFFUCAPS</t>
  </si>
  <si>
    <t>ZINC, SULFATO POLVO</t>
  </si>
  <si>
    <t>ecm.: Producto sometido a especial control médico (O.M. 13-4-85).</t>
  </si>
  <si>
    <t>x: Producto fotosensible. Para las fórmulas líquidas en las que intervengan productos señalados con “x”, se utilizarán envases de plástico topacio.</t>
  </si>
  <si>
    <t>o: Producto que por sus especiales características, (irritabilidad, nocivos por inhalación, inflamabilidad, causticidad, volatilidad, higroscopicidad), precisan envase de cristal topacio.</t>
  </si>
  <si>
    <t>ox: Para las fórmulas fotosensibles de características especiales. Para las formas líquidas en las que intervengan productos señalados con “ox”, se utilizarán envases de cristal topacio.</t>
  </si>
  <si>
    <t>Vía tópica. Via oral para dosis pediátrica</t>
  </si>
  <si>
    <t>Asociado a antipsoriásicos.</t>
  </si>
  <si>
    <t>Concentración &gt;0,025%</t>
  </si>
  <si>
    <t>Dosis pediátrica</t>
  </si>
  <si>
    <t>Como Monofármaco y Dosis pediátrica</t>
  </si>
  <si>
    <t>Como Monofármaco.</t>
  </si>
  <si>
    <t>Asociado a otros principios activos</t>
  </si>
  <si>
    <t>Solamente asociado a otros principios activos</t>
  </si>
  <si>
    <t>Concent. &gt; ó  1%</t>
  </si>
  <si>
    <t>No formulable en antihemorroidales</t>
  </si>
  <si>
    <t>Solamente asociado a otros principios activos y para uso oftálmico</t>
  </si>
  <si>
    <t>Solución</t>
  </si>
  <si>
    <t>En procesos patológicos que requieran fotoprotección, o bien cuando el paciente esté en tratamiento con fármacos fotosensibilizantes. Requiere visado.</t>
  </si>
  <si>
    <t>Requiere visado</t>
  </si>
  <si>
    <t>Monofármaco.</t>
  </si>
  <si>
    <t>Concent. del 2 al 5%</t>
  </si>
  <si>
    <t>En condiloma acuminado. Requiere visado.</t>
  </si>
  <si>
    <t>Formas líquidas orales o dosis pediátrica</t>
  </si>
  <si>
    <t>Como Monofármaco o asociado con un antipsoriásico y en concentración  ó &lt; al 10%.</t>
  </si>
  <si>
    <t>Asociado a corticoides y concentración &gt; ó  0,05%</t>
  </si>
  <si>
    <t>PRINCIPIOS ACTIVOS</t>
  </si>
  <si>
    <t>EXCIPIENTES</t>
  </si>
  <si>
    <t>ALQUITRÁN VEGETAL</t>
  </si>
  <si>
    <t>BREA DE HULLA (ver ALQUITRÁN DE HULLA)</t>
  </si>
  <si>
    <t>Vía oral. e.c.m. Requiere visado.</t>
  </si>
  <si>
    <t>DITRANOL (ver ANTRALINA)</t>
  </si>
  <si>
    <t>VIOLETA DE GENCIANA (ver METILROSANILINA)</t>
  </si>
  <si>
    <t>TIROXINA (ver LEVOTIROXINA)</t>
  </si>
  <si>
    <t>VITAMINA PP (ver NICOTINAMIDA)</t>
  </si>
  <si>
    <t>ACEITE AGUACATE</t>
  </si>
  <si>
    <t>ACEITE ALMENDRAS DULCES</t>
  </si>
  <si>
    <t>ACEITE CACAHUETE</t>
  </si>
  <si>
    <t>ACEITE CALENDULA</t>
  </si>
  <si>
    <t>ACEITE DE MAIZ</t>
  </si>
  <si>
    <t>ACEITE DE SILICONA</t>
  </si>
  <si>
    <t>ACEITE LINAZA</t>
  </si>
  <si>
    <t>ACEITE MINERAL (VASELINA LÍQUIDA)</t>
  </si>
  <si>
    <t>ACETATO AMONICO</t>
  </si>
  <si>
    <t>ACIDO CITRICO Anhidro Polvo</t>
  </si>
  <si>
    <t>ACIDO CITRICO CRISTAL</t>
  </si>
  <si>
    <t>ACIDO CLORHIDR.PRS-CODEX 37% 141020.1611</t>
  </si>
  <si>
    <t>ACIDO ESTEARICO ESCAMAS (ESTEARINA)</t>
  </si>
  <si>
    <t>ACIDO FOSFORICO 85%</t>
  </si>
  <si>
    <t>ACIDO LACTICO 85-90%</t>
  </si>
  <si>
    <t>AEROSIL 200</t>
  </si>
  <si>
    <t>AGAR-AGAR</t>
  </si>
  <si>
    <t>AGUA APIROGENA</t>
  </si>
  <si>
    <t>AGUA AZAHAR CONCENTRADA 1%</t>
  </si>
  <si>
    <t>AGUA DESTILADA P.A. 131074.1211</t>
  </si>
  <si>
    <t>AGUA HAMAMELIS</t>
  </si>
  <si>
    <t>AGUA LAUREL CEREZO</t>
  </si>
  <si>
    <t>AGUA ROSAS CONCENTRADA 1%</t>
  </si>
  <si>
    <t>ALANTOINA</t>
  </si>
  <si>
    <t>ALCANFOR Cristal Sintetico</t>
  </si>
  <si>
    <t>ALCOHOL BENCILICO</t>
  </si>
  <si>
    <t>ALCOHOL CETILICO</t>
  </si>
  <si>
    <t>ALCOHOL ESTEARILICO</t>
  </si>
  <si>
    <t>ALCOHOL ETILICO 96% v/v CODEX 141085</t>
  </si>
  <si>
    <t>ALCOHOL FENILETILICO</t>
  </si>
  <si>
    <t>ALCOHOL ISOPROPILICO CODEX 141090</t>
  </si>
  <si>
    <t>ALCOHOL LANOLINA ACETILADA</t>
  </si>
  <si>
    <t>ALCOHOL METILICO CODEX 141091</t>
  </si>
  <si>
    <t>ALMIDON PREGELIFICADO</t>
  </si>
  <si>
    <t>ALMIDON SOLUBLE</t>
  </si>
  <si>
    <t>ALUMINIO ESTEARATO</t>
  </si>
  <si>
    <t>AMONIACO 22-24 Be</t>
  </si>
  <si>
    <t>ANHIDRIDO ACETICO</t>
  </si>
  <si>
    <t>AVICEL</t>
  </si>
  <si>
    <t>B.H.A. (BUTILHIDROXIANISOL)</t>
  </si>
  <si>
    <t>B.H.T. (BUTILHIDROXITOLUENO)</t>
  </si>
  <si>
    <t>BALSAMO PERU</t>
  </si>
  <si>
    <t>BALSAMO TOLU</t>
  </si>
  <si>
    <t>BASE CREMA O/W 1011</t>
  </si>
  <si>
    <t>BASE LOCION O/W L-200</t>
  </si>
  <si>
    <t>BENCENO QP</t>
  </si>
  <si>
    <t>BENTONITA</t>
  </si>
  <si>
    <t>BENZALCONIO CLORURO</t>
  </si>
  <si>
    <t>BETACAROTENO ESTABILIZADO 10%</t>
  </si>
  <si>
    <t>BRIJ 35</t>
  </si>
  <si>
    <t>CARBONO SULFURO QP</t>
  </si>
  <si>
    <t>CARBOPOL 940 (CARBOMER 940)</t>
  </si>
  <si>
    <t>CARBOXIMETILCELULOSA Sodica (CARMELOSA SÓDICA)</t>
  </si>
  <si>
    <t>CARMIN INDIGO POLVO</t>
  </si>
  <si>
    <t>CASEINA LACTICA</t>
  </si>
  <si>
    <t>CELULOSA ACETOFTALATO</t>
  </si>
  <si>
    <t>CELULOSA MICROCRISTALINA</t>
  </si>
  <si>
    <t>CERA AMARILLA ABEJAS</t>
  </si>
  <si>
    <t>CERA BLANCA</t>
  </si>
  <si>
    <t>CERA LANETTE N</t>
  </si>
  <si>
    <t>CETIOL V (DECILO OLEATO)</t>
  </si>
  <si>
    <t>CETOMACROGOL 1000</t>
  </si>
  <si>
    <t>CLOROFORMO</t>
  </si>
  <si>
    <t>CLORO-P M-CRESOL</t>
  </si>
  <si>
    <t>COLD CREAM</t>
  </si>
  <si>
    <t>COLESTEROL (COLESTERINA)</t>
  </si>
  <si>
    <t>COLODION ELASTICO QP</t>
  </si>
  <si>
    <t>COLODION OFICINAL 4% 211278</t>
  </si>
  <si>
    <t>CRESOL-P  Cr.0082</t>
  </si>
  <si>
    <t>CUTINA MD</t>
  </si>
  <si>
    <t>DEXTRINA BLANCA</t>
  </si>
  <si>
    <t>DIBUTILO FTALATO</t>
  </si>
  <si>
    <t>DIETILAMINOETILCELULOSA</t>
  </si>
  <si>
    <t>DIMETILACETAMIDA-N,N</t>
  </si>
  <si>
    <t>DIMETILFORMAMIDA-N,N</t>
  </si>
  <si>
    <t>DIMETILSULFOXIDO</t>
  </si>
  <si>
    <t>ESENCIA ANIS Oral</t>
  </si>
  <si>
    <t>ESENCIA AZAHAR 30% SOLUBLE Oral</t>
  </si>
  <si>
    <t>ESENCIA CANELA Oral</t>
  </si>
  <si>
    <t>ESENCIA CIDRA Oral</t>
  </si>
  <si>
    <t>ESENCIA ESPLIEGO Oral</t>
  </si>
  <si>
    <t>ESENCIA EUCALIPTO Oral</t>
  </si>
  <si>
    <t>ESENCIA JAZMIN (No Oral)</t>
  </si>
  <si>
    <t>ESENCIA LAVANDA No Oral</t>
  </si>
  <si>
    <t>ESENCIA LIMON RFE Oral</t>
  </si>
  <si>
    <t>ESENCIA NARANJA Oral</t>
  </si>
  <si>
    <t>ESENCIA PINO SILVESTRE Oral</t>
  </si>
  <si>
    <t>ESENCIA ROMERO RFE Oral</t>
  </si>
  <si>
    <t>ESENCIA ROSAS SOLUBLE Oral</t>
  </si>
  <si>
    <t>ESENCIA VAINILLA Oral</t>
  </si>
  <si>
    <t>ESPERMA DE BALLENA</t>
  </si>
  <si>
    <t>ESPESAMIDA 397</t>
  </si>
  <si>
    <t>ETER ETILICO P.A. 132770.0311</t>
  </si>
  <si>
    <t>ETILENGLICOL MONOMETIL ETER QP</t>
  </si>
  <si>
    <t>ETILO ACETATO CODEX</t>
  </si>
  <si>
    <t>ETILO LACTATO</t>
  </si>
  <si>
    <t>EUCALIPTO TINTURA</t>
  </si>
  <si>
    <t>EUCALIPTOL RFE Oral</t>
  </si>
  <si>
    <t>EUDRAGIT L</t>
  </si>
  <si>
    <t xml:space="preserve">EUGENOL </t>
  </si>
  <si>
    <t>EUTANOL G</t>
  </si>
  <si>
    <t>EXT. FLUIDO EUCALIPTUS</t>
  </si>
  <si>
    <t>EXT. FLUIDO LLANTEN</t>
  </si>
  <si>
    <t>EXT. FLUIDO NARANJAS AMARGAS</t>
  </si>
  <si>
    <t>FENICO ACIDO (FENOL)</t>
  </si>
  <si>
    <t>FENONIP</t>
  </si>
  <si>
    <t>FRUCTOSA-D</t>
  </si>
  <si>
    <t>FTALICO ACIDO</t>
  </si>
  <si>
    <t>FUCSINA ACIDA</t>
  </si>
  <si>
    <t>GELATINA Granulada</t>
  </si>
  <si>
    <t>GELATINA POLVO</t>
  </si>
  <si>
    <t>GLICERINA</t>
  </si>
  <si>
    <t>GLUCOSA Anhidra</t>
  </si>
  <si>
    <t>GOMA ARABIGA Grano</t>
  </si>
  <si>
    <t>GOMA ARABIGA Polvo</t>
  </si>
  <si>
    <t>GOMA GUAR</t>
  </si>
  <si>
    <t>GOMA TRAGACANTO</t>
  </si>
  <si>
    <t>GRANULOS NEUTROS DIFUCAPS</t>
  </si>
  <si>
    <t>GRANULOS NEUTROS MICROCAPS</t>
  </si>
  <si>
    <t>HIDROVITON</t>
  </si>
  <si>
    <t>HIDROXIPROPIL METIL CELULOSA</t>
  </si>
  <si>
    <t>HIERRO OXIDO ROJO</t>
  </si>
  <si>
    <t>HIERRO,OXIDO AMARILLO</t>
  </si>
  <si>
    <t>JARABE SIMPLE</t>
  </si>
  <si>
    <t>LACTOSA</t>
  </si>
  <si>
    <t>LECITINA DE HUEVO</t>
  </si>
  <si>
    <t>MAGNESIO ESTEARATO</t>
  </si>
  <si>
    <t>MALTOSA POLVO PRS. 141797.1208</t>
  </si>
  <si>
    <t>METILCELULOSA 1000</t>
  </si>
  <si>
    <t>MIEL ROSADA</t>
  </si>
  <si>
    <t>MONOESTEARATO GLICERILO A/E</t>
  </si>
  <si>
    <t>MONOETILENGLICOL</t>
  </si>
  <si>
    <t>MYRITOL 318</t>
  </si>
  <si>
    <t>NEO PCL AUTOEMULSIONABLE O/W</t>
  </si>
  <si>
    <t>NEO PCL AUTOEMULSIONABLE W/O</t>
  </si>
  <si>
    <t>OCTIL DODECANOL</t>
  </si>
  <si>
    <t>OLEICO ACIDO</t>
  </si>
  <si>
    <t>ORABASE</t>
  </si>
  <si>
    <t>PALMITATO ISOPROPILO</t>
  </si>
  <si>
    <t>PARAFINA Solida</t>
  </si>
  <si>
    <t>PEPTONA</t>
  </si>
  <si>
    <t>PERHIDROESCUALENO</t>
  </si>
  <si>
    <t>POLIETILENGLICOL 1000</t>
  </si>
  <si>
    <t>POLIETILENGLICOL 1000 MONOCETILETER</t>
  </si>
  <si>
    <t>POLIETILENGLICOL 1500</t>
  </si>
  <si>
    <t>POLIETILENGLICOL 400</t>
  </si>
  <si>
    <t>POLIETILENGLICOL 400 ESTEARATO</t>
  </si>
  <si>
    <t>POLIETILENGLICOL 4000</t>
  </si>
  <si>
    <t xml:space="preserve">POLIETILENGLICOL 600 </t>
  </si>
  <si>
    <t>POLIOXIETILEN LAURIL ETER</t>
  </si>
  <si>
    <t>POTASIO CARBONATO</t>
  </si>
  <si>
    <t>POTASIO FOSFATO</t>
  </si>
  <si>
    <t>POTASIO SORBATO</t>
  </si>
  <si>
    <t>PROPILENGLICOL</t>
  </si>
  <si>
    <t>PROPILENGLICOL MONOESTEARATO</t>
  </si>
  <si>
    <t>PROPILO GALATO</t>
  </si>
  <si>
    <t>QUILAYA TINTURA</t>
  </si>
  <si>
    <t>REGALIZ Polvo</t>
  </si>
  <si>
    <t>SACARINA SODICA Dihidrato</t>
  </si>
  <si>
    <t>SACAROSA</t>
  </si>
  <si>
    <t>SIENA TIERRA QUEMADA</t>
  </si>
  <si>
    <t>SILICE COLOIDAL</t>
  </si>
  <si>
    <t>SODIO ACETATO Cristal</t>
  </si>
  <si>
    <t>SODIO BENZOATO</t>
  </si>
  <si>
    <t>SODIO BISULFITO</t>
  </si>
  <si>
    <t>SODIO CARBONATO Anhidro Polvo</t>
  </si>
  <si>
    <t>SODIO CARBONATO Cristal</t>
  </si>
  <si>
    <t>SODIO HIDROXIDO Lentejas</t>
  </si>
  <si>
    <t>SODIO LACTATO 60%</t>
  </si>
  <si>
    <t>SODIO SULFATO Anhidro Polvo</t>
  </si>
  <si>
    <t>SODIO SULFATO Cristal</t>
  </si>
  <si>
    <t>SODIO SULFITO</t>
  </si>
  <si>
    <t>SORBICO ACIDO</t>
  </si>
  <si>
    <t>SORBITOL LÍQUIDO</t>
  </si>
  <si>
    <t>SORBITOL POLVO</t>
  </si>
  <si>
    <t>TAGAT L</t>
  </si>
  <si>
    <t>TALCO VENECIA</t>
  </si>
  <si>
    <t>TIMEROSAL</t>
  </si>
  <si>
    <t>TIMOL</t>
  </si>
  <si>
    <t>TOLUENO</t>
  </si>
  <si>
    <t>VASELINA LIQUIDA</t>
  </si>
  <si>
    <t>VEEGUM HV (SALICILATO ALUMINICO MAGNÉSICO)</t>
  </si>
  <si>
    <t>VITAMINA E ACETATO Polvo 33% (TOCOFEROL ACETATO)</t>
  </si>
  <si>
    <t>VITAMINA E OLEOSA</t>
  </si>
  <si>
    <t>XILENO PRS   R/651769</t>
  </si>
  <si>
    <t>XILOL</t>
  </si>
  <si>
    <t>ZINC CARBONATO (CALAMINA)</t>
  </si>
  <si>
    <t xml:space="preserve">ZINC ESTEARATO </t>
  </si>
  <si>
    <t>ZINC OXIDO</t>
  </si>
  <si>
    <t>CAOLIN (KAOLIN)</t>
  </si>
  <si>
    <t>CAJEPUTOL (CINEOL)</t>
  </si>
  <si>
    <t>METILENGLICEROL</t>
  </si>
  <si>
    <t>ÁCIDO ACÉTICO</t>
  </si>
  <si>
    <t>ÁCIDO ACRÍLICO POLIMERIZADO</t>
  </si>
  <si>
    <t>AGARICO, ÁCIDO</t>
  </si>
  <si>
    <t>AGUA BIDESTILADA</t>
  </si>
  <si>
    <t>AGUA OXIGENADA 110 VOLUMENES</t>
  </si>
  <si>
    <t>ALCOHOL CETEARILICO</t>
  </si>
  <si>
    <t>ALCOHOL LANOLINA ETOXILADO</t>
  </si>
  <si>
    <t>ALGINATO SÓDICO</t>
  </si>
  <si>
    <t>AMILODEXTRINA</t>
  </si>
  <si>
    <t>ASCÓRBICO, ÁCIDO</t>
  </si>
  <si>
    <t>AZÚCAR</t>
  </si>
  <si>
    <t>BASE W/O PR</t>
  </si>
  <si>
    <t>BENJUI, TINTURA</t>
  </si>
  <si>
    <t>BENZOICO, ÁCIDO</t>
  </si>
  <si>
    <t>CARBOXIMETILCELULOSA (CARMELOSA)</t>
  </si>
  <si>
    <t>CETRIMONIO BROMURO</t>
  </si>
  <si>
    <t>CETRIMIDE (CETRIMIDA)</t>
  </si>
  <si>
    <t>ÁCIDO CÍTRICO MONOHIDRATADO</t>
  </si>
  <si>
    <t>EDTA P.A.   R/131026.1209 (EDETICO, ÁCIDO)</t>
  </si>
  <si>
    <t>EDTA SAL DISODICA (EDETATO DISÓDICO)</t>
  </si>
  <si>
    <t>EOSINA (ROJO DYC 22)</t>
  </si>
  <si>
    <t>ESENCIA DE CAMOMILA</t>
  </si>
  <si>
    <t>ESTEARINA PURA</t>
  </si>
  <si>
    <t>ESTEARINA TRIPLE PRESIÓN</t>
  </si>
  <si>
    <t>ESTER DECILICO DEL ÁCIDO OLEICO</t>
  </si>
  <si>
    <t>FACTOR HIDRATANTE NATURAL</t>
  </si>
  <si>
    <t>ALMIDON ARROZ (FECULA ARROZ)</t>
  </si>
  <si>
    <t>ALMIDON MAIZ (FECULA MAIZ)</t>
  </si>
  <si>
    <t>ALMIDON PATATA (FECULA PATATA)</t>
  </si>
  <si>
    <t>ALMIDON TRIGO POLVO (FECULA TRIGO)</t>
  </si>
  <si>
    <t>FORMALDEHÍDO</t>
  </si>
  <si>
    <t>GLUTAMICO, ÁCIDO</t>
  </si>
  <si>
    <t>GLYTAN 73 PLASTIBASE</t>
  </si>
  <si>
    <t>GOMA LACA</t>
  </si>
  <si>
    <t>LANHIDROL</t>
  </si>
  <si>
    <t xml:space="preserve">MASSA ESTEARINUM B </t>
  </si>
  <si>
    <t>MASA ESTEARICA B</t>
  </si>
  <si>
    <t>MASA PARA SUPOSITORIOS</t>
  </si>
  <si>
    <t>ESENCIA MENTA (ACEITE)</t>
  </si>
  <si>
    <t>PARAFINA Blanda</t>
  </si>
  <si>
    <t>PARAFINA Líquida</t>
  </si>
  <si>
    <t>VASELINA FILANTE (PETROLATO)</t>
  </si>
  <si>
    <t>TWEEN 20 (POLISORBATO 20)</t>
  </si>
  <si>
    <t>TWEEN 40 (POLISORBATO 40)</t>
  </si>
  <si>
    <t>TWEEN 60 (POLISORBATO 60)</t>
  </si>
  <si>
    <t>TWEEN 80 (POLISORBATO 80)</t>
  </si>
  <si>
    <t>POTASIO, BIFOSFATO</t>
  </si>
  <si>
    <t>POLIVINIL PIRROLIDONA (POVIDONA)</t>
  </si>
  <si>
    <t>NIPASOL SODICO (PROPILPARABEN)</t>
  </si>
  <si>
    <t>COLOFONIA, RESINA</t>
  </si>
  <si>
    <t>FUCSINA BASICA 251332.1606 (ROSANILINA)</t>
  </si>
  <si>
    <t>SILICONA FLUIDA</t>
  </si>
  <si>
    <t>SPAN 20 (SORBITAN, LAURATO)</t>
  </si>
  <si>
    <t>SPAN 40 (SORBITAN, PALMITATO)</t>
  </si>
  <si>
    <t>SPAN 60 (SORBITAN, ESTEARATO)</t>
  </si>
  <si>
    <t>SPAN 80 (SORBITAN, OLEATO)</t>
  </si>
  <si>
    <t>ÁCIDO SULFÚRICO</t>
  </si>
  <si>
    <t>FORMOL 40% (DISOLUCIONES ACUOSAS FORMALDEHÍDO)</t>
  </si>
  <si>
    <t>TARTARICO, ÁCIDO CRISTAL</t>
  </si>
  <si>
    <t>TARTARICO, ÁCIDO POLVO</t>
  </si>
  <si>
    <t>TARTRAZINA (CI=19140)</t>
  </si>
  <si>
    <t>TITANIO, OXIDO</t>
  </si>
  <si>
    <t>TOCOFEROL SUCCINATO (VIT. E SUCCINATO)</t>
  </si>
  <si>
    <t>TRIETANOLAMINA (TROLAMINA)</t>
  </si>
  <si>
    <t>VITAMINA E ACETATO HIDROSOLUBLE</t>
  </si>
  <si>
    <t>CERA LANETTE O (ALCOHOL CETOESTEARILICO)</t>
  </si>
  <si>
    <t>BORATO SÓDICO (BORAX)</t>
  </si>
  <si>
    <t>NIPAGIN SODICO (METILPARABEN)</t>
  </si>
  <si>
    <t>MERTIOLATO SODICO (TIOMERSAL)</t>
  </si>
  <si>
    <t xml:space="preserve">ACEITE DE ENEBRO </t>
  </si>
  <si>
    <t xml:space="preserve">ACEITE DE CADE </t>
  </si>
  <si>
    <t xml:space="preserve">SODIO, FLUORURO </t>
  </si>
  <si>
    <t>BREA DE ENEBRO (ver ACEITE DE CADE)</t>
  </si>
  <si>
    <t xml:space="preserve">ALQUITRÁN DE HULLA </t>
  </si>
  <si>
    <t>PAS (ver AMINOSALICILICO, ÁCIDO)</t>
  </si>
  <si>
    <t xml:space="preserve">AMINOSALICILICO, ÁCIDO </t>
  </si>
  <si>
    <t xml:space="preserve">ANDROSTANOLONA </t>
  </si>
  <si>
    <t xml:space="preserve">ANTRALINA </t>
  </si>
  <si>
    <t xml:space="preserve">AVOBENZONA   </t>
  </si>
  <si>
    <t>BUTILMETOXIDIBENZOILMETANO (ver AVOBENZONA)</t>
  </si>
  <si>
    <t xml:space="preserve">CIS-RETINOICO, ÁCIDO </t>
  </si>
  <si>
    <t>CLOBETASOL, PROPIONATO</t>
  </si>
  <si>
    <t>COALTAR (ver ALQUITRÁN HULLA)</t>
  </si>
  <si>
    <t>FITOMENADIONA</t>
  </si>
  <si>
    <t>VITAMINA K1 (ver FITOMENADIONA)</t>
  </si>
  <si>
    <t>ICTAMOL</t>
  </si>
  <si>
    <t>ICTIOL (ver ICTAMOL)</t>
  </si>
  <si>
    <t>TUMENOL (ver ICTAMOL)</t>
  </si>
  <si>
    <t>TRIYODOTIRONINA (ver LIOTIRONINA)</t>
  </si>
  <si>
    <t>ISOTRETINOINA (ver CIS-RETINOICO, ÁCIDO)</t>
  </si>
  <si>
    <t>LEVOTIROXINA</t>
  </si>
  <si>
    <t xml:space="preserve">LIOTIRONINA </t>
  </si>
  <si>
    <t>MESALAZINA (ver AMINOSALICILICO, ÁCIDO)</t>
  </si>
  <si>
    <t xml:space="preserve">METILROSANILINA </t>
  </si>
  <si>
    <t xml:space="preserve">NICOTINAMIDA </t>
  </si>
  <si>
    <t>PABA (P-AMINOBENZOICO, ÁCIDO)</t>
  </si>
  <si>
    <t>RETINOICO, ÁCIDO 13-CIS (ver ISOTRETINOINA)</t>
  </si>
  <si>
    <t xml:space="preserve">RETINOICO, ÁCIDO TRANS </t>
  </si>
  <si>
    <t>TRETINOINA (ver RETINOICO, ÁCIDO TRANS)</t>
  </si>
  <si>
    <t xml:space="preserve">RIBOFLAVINA </t>
  </si>
  <si>
    <t>VITAMINA B2 (ver RIBOFLAVINA)</t>
  </si>
  <si>
    <t>SALICILATO DE METILO</t>
  </si>
  <si>
    <t>SALICILICO, ÁCIDO</t>
  </si>
  <si>
    <t>TRIS</t>
  </si>
  <si>
    <t xml:space="preserve">TROMETAMOL (ver TRIS) </t>
  </si>
  <si>
    <t>UNDECILENICO, ÁCIDO</t>
  </si>
  <si>
    <t>LIDOCAÍNA, CLORHIDRATO</t>
  </si>
  <si>
    <t>XILOCAÍNA (ver LIDOCAÍNA, CLORHIDRATO)</t>
  </si>
  <si>
    <t>BALSAMO DEL PERU, EXTRACTO FLUIDO</t>
  </si>
  <si>
    <t>BALSAMO DE TOLU, EXTRACTO FLUIDO</t>
  </si>
  <si>
    <t xml:space="preserve">METILGLICOL </t>
  </si>
  <si>
    <t>TARTRATO SÓDICO POTÁSICO</t>
  </si>
  <si>
    <t>TRIGLECERIDOS DE ÁCIDOS GRASOS CAPROICO</t>
  </si>
  <si>
    <t xml:space="preserve">VITAMINA E ACETATO (TOCOFEROL ACETATO) </t>
  </si>
  <si>
    <t xml:space="preserve">POTASIO, DIFOSFATO </t>
  </si>
  <si>
    <t xml:space="preserve">POTASIO, MONOFOSFATO </t>
  </si>
  <si>
    <t>IMIDAZOL, UNDECILINATO</t>
  </si>
  <si>
    <t>ISOPROPILO, MIRISTATO</t>
  </si>
  <si>
    <t>LANOLINA, ACETILADA</t>
  </si>
  <si>
    <t>LANOLINA, ANHIDRA (ADPSE LANAE)</t>
  </si>
  <si>
    <t xml:space="preserve">LANOLINA, ETOXILADA </t>
  </si>
  <si>
    <t xml:space="preserve">LANOLINA, HIDROGENADA </t>
  </si>
  <si>
    <t>LAURIL SULFATO SÓDICO</t>
  </si>
  <si>
    <t>MAGNESIO SULFATO CRISTAL</t>
  </si>
  <si>
    <t>MENTOL CRISTAL</t>
  </si>
  <si>
    <t>Pomada 3% para liquen plano; Colirio 2% para trasplante de córnea. Requiere visado.</t>
  </si>
  <si>
    <t>DIHIDROTESTOSTERONA (ver ANDROSTANOLONA)</t>
  </si>
  <si>
    <t>Concentración ≥ 10%</t>
  </si>
  <si>
    <t>Enema concent. ≥ 4 gramos</t>
  </si>
  <si>
    <t>Asociado con otras sales y concentración ≥ 1 mg/100 ml.</t>
  </si>
  <si>
    <t>Dosis &lt; 25mg</t>
  </si>
  <si>
    <t>Concentración ≥ 5%</t>
  </si>
  <si>
    <t>Asociado con otras sales y concentración ≤ 1 mg/100 ml.</t>
  </si>
  <si>
    <t>CROMOGLICATO DISÓDICO</t>
  </si>
  <si>
    <t>Dosis pediátrica. (Dosificación en µg)</t>
  </si>
  <si>
    <t>Como Monofármaco y Dosis pediátrica. (Dosificación en µg)</t>
  </si>
  <si>
    <t>Como Monofármaco. (Dosificación en µg)</t>
  </si>
  <si>
    <t>Concentración ≥ 2%</t>
  </si>
  <si>
    <t>Asociado a otros principios activos o como Monofármaco a concentración ≥ 10%.</t>
  </si>
  <si>
    <t>25g</t>
  </si>
  <si>
    <t>&gt;25g</t>
  </si>
  <si>
    <t xml:space="preserve">1g </t>
  </si>
  <si>
    <t xml:space="preserve"> 5g </t>
  </si>
  <si>
    <t xml:space="preserve">10g </t>
  </si>
  <si>
    <t>4,49/100g</t>
  </si>
  <si>
    <t>PVF CECOFAR</t>
  </si>
  <si>
    <t>&lt; 1g</t>
  </si>
  <si>
    <t>17,41/250g</t>
  </si>
  <si>
    <t>21,2/100g</t>
  </si>
  <si>
    <t>9,71/250ml (COALTAR SAP)</t>
  </si>
  <si>
    <t>NO</t>
  </si>
  <si>
    <t>11,03/100g</t>
  </si>
  <si>
    <t>18,37/50g</t>
  </si>
  <si>
    <t>23,49/100g</t>
  </si>
  <si>
    <t>5,69/250g</t>
  </si>
  <si>
    <t>9,11/1000g</t>
  </si>
  <si>
    <t>8,57/125ml</t>
  </si>
  <si>
    <t>6,36/125ml</t>
  </si>
  <si>
    <t>5,6/100g</t>
  </si>
  <si>
    <t>15,84/100g</t>
  </si>
  <si>
    <t>4,74/0,25g</t>
  </si>
  <si>
    <t>5,32/50g</t>
  </si>
  <si>
    <t>5,91/100g</t>
  </si>
  <si>
    <t>12,77/100g</t>
  </si>
  <si>
    <t>2,95/250g</t>
  </si>
  <si>
    <t>6,35/250g no oral</t>
  </si>
  <si>
    <t>22,99/1000g</t>
  </si>
  <si>
    <t>9,08/1000g</t>
  </si>
  <si>
    <t>15.92/250g</t>
  </si>
  <si>
    <t>37,6/0.5g</t>
  </si>
  <si>
    <t>8,26/100g</t>
  </si>
  <si>
    <t>12,77/0,5g</t>
  </si>
  <si>
    <t>23,86/0,5g</t>
  </si>
  <si>
    <t>25,62/100g</t>
  </si>
  <si>
    <t>18,19/250g</t>
  </si>
  <si>
    <t>18,15/100g</t>
  </si>
  <si>
    <t>9,64/50g</t>
  </si>
  <si>
    <t>95,74/125ml</t>
  </si>
  <si>
    <t>72,87/05g</t>
  </si>
  <si>
    <t>3,81/100g</t>
  </si>
  <si>
    <t>7,19/50g</t>
  </si>
  <si>
    <t>9,66/250g</t>
  </si>
  <si>
    <t>6,44/100g</t>
  </si>
  <si>
    <t>5,09/250g</t>
  </si>
  <si>
    <t>5,11/250g</t>
  </si>
  <si>
    <t>25,05/100g</t>
  </si>
  <si>
    <t>9,41/50g</t>
  </si>
  <si>
    <t>180,06/100g</t>
  </si>
  <si>
    <t>26,45/100g</t>
  </si>
  <si>
    <t>29,35/100g</t>
  </si>
  <si>
    <t>6,58/250g</t>
  </si>
  <si>
    <t>8,01/100g</t>
  </si>
  <si>
    <t>5,63/1000g</t>
  </si>
  <si>
    <t>4,84/250g</t>
  </si>
  <si>
    <t>2,76/250g</t>
  </si>
  <si>
    <t>15,51/1000g</t>
  </si>
  <si>
    <t>4,59/250g</t>
  </si>
  <si>
    <t>4,3/100g</t>
  </si>
  <si>
    <t>7,06/0,5g</t>
  </si>
  <si>
    <t>3,57/250g</t>
  </si>
  <si>
    <t>6,52/100g</t>
  </si>
  <si>
    <t>8,76/100g</t>
  </si>
  <si>
    <t>5,13/100g</t>
  </si>
  <si>
    <t>PVA HEFAGRA</t>
  </si>
  <si>
    <t>50g</t>
  </si>
  <si>
    <t>100g</t>
  </si>
  <si>
    <t>4,08 de 0,25 g</t>
  </si>
  <si>
    <t>11,49 de 0,5 g</t>
  </si>
  <si>
    <t xml:space="preserve">11.48 </t>
  </si>
  <si>
    <t>6,05 de 0,5 g</t>
  </si>
  <si>
    <t xml:space="preserve">Vía oral </t>
  </si>
  <si>
    <t>En mastocitosis indolente (200mg, capsulas)</t>
  </si>
  <si>
    <t>ACEITE DE AGUACATE</t>
  </si>
  <si>
    <t>ACEITE DE GERMEN TRIGO</t>
  </si>
  <si>
    <t>ACEITE DE OLIVA NEUTRO</t>
  </si>
  <si>
    <t xml:space="preserve">ACEITE DE RICINO </t>
  </si>
  <si>
    <t>ACEITE DE COCO</t>
  </si>
  <si>
    <t>ACEITE DE PALMA CHRISTI</t>
  </si>
  <si>
    <t>ACEITE DE SOJA</t>
  </si>
  <si>
    <t xml:space="preserve">ACIDO ACETICO GLACIAL </t>
  </si>
  <si>
    <t>ACÍDO ACÉTICO ANHIDRO</t>
  </si>
  <si>
    <t xml:space="preserve">ACETONA </t>
  </si>
  <si>
    <t>ALUMINIO MAGNÉSICO, SILICATO</t>
  </si>
  <si>
    <t>CALAMINA</t>
  </si>
  <si>
    <t>CLOROBUTANOL HEMIDRATO (CLORBUTOL)</t>
  </si>
  <si>
    <t>ETER SULFURICO</t>
  </si>
  <si>
    <t>ETILEN DIAMINOTETRACETICO</t>
  </si>
  <si>
    <t>MANTECA DE CACAO</t>
  </si>
  <si>
    <r>
      <t xml:space="preserve">Como Monofármaco; </t>
    </r>
    <r>
      <rPr>
        <sz val="12"/>
        <rFont val="Calibri"/>
        <family val="2"/>
      </rPr>
      <t>concent. del 2 al 4%</t>
    </r>
  </si>
  <si>
    <t>PRECIO SAS ACTUALIZADO</t>
  </si>
  <si>
    <t>PRECIO SAS CONCIERTO</t>
  </si>
  <si>
    <t>Asoacido a antipsoriásicos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</si>
</sst>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"/>
    <numFmt numFmtId="165" formatCode="0.000"/>
    <numFmt numFmtId="166" formatCode="0.0000"/>
    <numFmt numFmtId="167" formatCode="0.0"/>
    <numFmt numFmtId="168" formatCode="0.000000"/>
    <numFmt numFmtId="169" formatCode="_-* #,##0.000\ _€_-;\-* #,##0.000\ _€_-;_-* &quot;-&quot;??\ _€_-;_-@_-"/>
    <numFmt numFmtId="170" formatCode="0.0000000"/>
    <numFmt numFmtId="171" formatCode="#,##0.00\ &quot;€&quot;"/>
    <numFmt numFmtId="172" formatCode="_-* #,##0.00&quot; €&quot;_-;\-* #,##0.00&quot; €&quot;_-;_-* \-??&quot; €&quot;_-;_-@_-"/>
    <numFmt numFmtId="173" formatCode="#,##0.00_ ;\-#,##0.00\ "/>
    <numFmt numFmtId="174" formatCode="0.00000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00"/>
    <numFmt numFmtId="180" formatCode="0.000000000"/>
  </numFmts>
  <fonts count="46">
    <font>
      <sz val="10"/>
      <name val="Arial"/>
      <family val="0"/>
    </font>
    <font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29">
    <xf numFmtId="0" fontId="0" fillId="0" borderId="0" xfId="0" applyAlignment="1">
      <alignment/>
    </xf>
    <xf numFmtId="168" fontId="22" fillId="0" borderId="10" xfId="50" applyNumberFormat="1" applyFont="1" applyBorder="1" applyAlignment="1">
      <alignment vertical="center" wrapText="1"/>
    </xf>
    <xf numFmtId="168" fontId="22" fillId="33" borderId="10" xfId="50" applyNumberFormat="1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10" borderId="11" xfId="0" applyFont="1" applyFill="1" applyBorder="1" applyAlignment="1">
      <alignment horizontal="center" vertical="center" wrapText="1"/>
    </xf>
    <xf numFmtId="0" fontId="23" fillId="11" borderId="11" xfId="0" applyFont="1" applyFill="1" applyBorder="1" applyAlignment="1">
      <alignment horizontal="center" vertical="center" wrapText="1"/>
    </xf>
    <xf numFmtId="168" fontId="22" fillId="0" borderId="12" xfId="50" applyNumberFormat="1" applyFont="1" applyBorder="1" applyAlignment="1">
      <alignment vertical="center" wrapText="1"/>
    </xf>
    <xf numFmtId="168" fontId="22" fillId="0" borderId="13" xfId="50" applyNumberFormat="1" applyFont="1" applyBorder="1" applyAlignment="1">
      <alignment vertical="center" wrapText="1"/>
    </xf>
    <xf numFmtId="168" fontId="22" fillId="33" borderId="12" xfId="50" applyNumberFormat="1" applyFont="1" applyFill="1" applyBorder="1" applyAlignment="1">
      <alignment vertical="center" wrapText="1"/>
    </xf>
    <xf numFmtId="168" fontId="22" fillId="33" borderId="13" xfId="50" applyNumberFormat="1" applyFont="1" applyFill="1" applyBorder="1" applyAlignment="1">
      <alignment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33" borderId="12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0" xfId="0" applyFont="1" applyAlignment="1">
      <alignment horizontal="right" vertical="center" wrapText="1"/>
    </xf>
    <xf numFmtId="2" fontId="23" fillId="11" borderId="11" xfId="0" applyNumberFormat="1" applyFont="1" applyFill="1" applyBorder="1" applyAlignment="1">
      <alignment horizontal="center" vertical="center" wrapText="1"/>
    </xf>
    <xf numFmtId="165" fontId="23" fillId="11" borderId="11" xfId="0" applyNumberFormat="1" applyFont="1" applyFill="1" applyBorder="1" applyAlignment="1">
      <alignment horizontal="center" vertical="center" wrapText="1"/>
    </xf>
    <xf numFmtId="2" fontId="22" fillId="33" borderId="10" xfId="50" applyNumberFormat="1" applyFont="1" applyFill="1" applyBorder="1" applyAlignment="1">
      <alignment vertical="center" wrapText="1"/>
    </xf>
    <xf numFmtId="168" fontId="22" fillId="33" borderId="13" xfId="50" applyNumberFormat="1" applyFont="1" applyFill="1" applyBorder="1" applyAlignment="1">
      <alignment horizontal="left" vertical="center" wrapText="1"/>
    </xf>
    <xf numFmtId="2" fontId="22" fillId="0" borderId="10" xfId="50" applyNumberFormat="1" applyFont="1" applyBorder="1" applyAlignment="1">
      <alignment vertical="center" wrapText="1"/>
    </xf>
    <xf numFmtId="168" fontId="22" fillId="0" borderId="13" xfId="50" applyNumberFormat="1" applyFont="1" applyBorder="1" applyAlignment="1">
      <alignment horizontal="left" vertical="center" wrapText="1"/>
    </xf>
    <xf numFmtId="2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23" fillId="6" borderId="11" xfId="0" applyFont="1" applyFill="1" applyBorder="1" applyAlignment="1">
      <alignment horizontal="center" vertical="center" wrapText="1"/>
    </xf>
    <xf numFmtId="0" fontId="23" fillId="13" borderId="11" xfId="0" applyFont="1" applyFill="1" applyBorder="1" applyAlignment="1">
      <alignment horizontal="center" vertical="center" wrapText="1"/>
    </xf>
    <xf numFmtId="168" fontId="22" fillId="33" borderId="10" xfId="50" applyNumberFormat="1" applyFont="1" applyFill="1" applyBorder="1" applyAlignment="1">
      <alignment vertical="center"/>
    </xf>
    <xf numFmtId="168" fontId="22" fillId="33" borderId="13" xfId="50" applyNumberFormat="1" applyFont="1" applyFill="1" applyBorder="1" applyAlignment="1">
      <alignment vertical="center"/>
    </xf>
    <xf numFmtId="0" fontId="23" fillId="6" borderId="16" xfId="0" applyFont="1" applyFill="1" applyBorder="1" applyAlignment="1">
      <alignment horizontal="center" vertical="center" wrapText="1"/>
    </xf>
    <xf numFmtId="168" fontId="22" fillId="33" borderId="17" xfId="50" applyNumberFormat="1" applyFont="1" applyFill="1" applyBorder="1" applyAlignment="1">
      <alignment vertical="center"/>
    </xf>
    <xf numFmtId="168" fontId="22" fillId="0" borderId="17" xfId="50" applyNumberFormat="1" applyFont="1" applyBorder="1" applyAlignment="1">
      <alignment vertical="center" wrapText="1"/>
    </xf>
    <xf numFmtId="2" fontId="23" fillId="6" borderId="11" xfId="0" applyNumberFormat="1" applyFont="1" applyFill="1" applyBorder="1" applyAlignment="1">
      <alignment horizontal="center" vertical="center" wrapText="1"/>
    </xf>
    <xf numFmtId="168" fontId="22" fillId="0" borderId="10" xfId="52" applyNumberFormat="1" applyFont="1" applyBorder="1" applyAlignment="1">
      <alignment vertical="center" wrapText="1"/>
    </xf>
    <xf numFmtId="168" fontId="22" fillId="33" borderId="10" xfId="52" applyNumberFormat="1" applyFont="1" applyFill="1" applyBorder="1" applyAlignment="1">
      <alignment vertical="center" wrapText="1"/>
    </xf>
    <xf numFmtId="0" fontId="23" fillId="11" borderId="11" xfId="56" applyFont="1" applyFill="1" applyBorder="1" applyAlignment="1">
      <alignment horizontal="center" vertical="center" wrapText="1"/>
      <protection/>
    </xf>
    <xf numFmtId="168" fontId="22" fillId="0" borderId="12" xfId="52" applyNumberFormat="1" applyFont="1" applyBorder="1" applyAlignment="1">
      <alignment vertical="center" wrapText="1"/>
    </xf>
    <xf numFmtId="168" fontId="22" fillId="0" borderId="13" xfId="52" applyNumberFormat="1" applyFont="1" applyBorder="1" applyAlignment="1">
      <alignment vertical="center" wrapText="1"/>
    </xf>
    <xf numFmtId="168" fontId="22" fillId="33" borderId="12" xfId="52" applyNumberFormat="1" applyFont="1" applyFill="1" applyBorder="1" applyAlignment="1">
      <alignment vertical="center" wrapText="1"/>
    </xf>
    <xf numFmtId="168" fontId="22" fillId="33" borderId="13" xfId="52" applyNumberFormat="1" applyFont="1" applyFill="1" applyBorder="1" applyAlignment="1">
      <alignment vertical="center" wrapText="1"/>
    </xf>
    <xf numFmtId="165" fontId="23" fillId="6" borderId="11" xfId="0" applyNumberFormat="1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right" vertical="center" wrapText="1"/>
    </xf>
    <xf numFmtId="168" fontId="22" fillId="0" borderId="14" xfId="50" applyNumberFormat="1" applyFont="1" applyBorder="1" applyAlignment="1">
      <alignment vertical="center" wrapText="1"/>
    </xf>
    <xf numFmtId="168" fontId="22" fillId="0" borderId="18" xfId="50" applyNumberFormat="1" applyFont="1" applyBorder="1" applyAlignment="1">
      <alignment vertical="center" wrapText="1"/>
    </xf>
    <xf numFmtId="168" fontId="22" fillId="0" borderId="19" xfId="50" applyNumberFormat="1" applyFont="1" applyBorder="1" applyAlignment="1">
      <alignment vertical="center" wrapText="1"/>
    </xf>
    <xf numFmtId="168" fontId="22" fillId="0" borderId="20" xfId="50" applyNumberFormat="1" applyFont="1" applyBorder="1" applyAlignment="1">
      <alignment vertical="center" wrapText="1"/>
    </xf>
    <xf numFmtId="168" fontId="22" fillId="0" borderId="14" xfId="52" applyNumberFormat="1" applyFont="1" applyBorder="1" applyAlignment="1">
      <alignment vertical="center" wrapText="1"/>
    </xf>
    <xf numFmtId="168" fontId="22" fillId="0" borderId="18" xfId="52" applyNumberFormat="1" applyFont="1" applyBorder="1" applyAlignment="1">
      <alignment vertical="center" wrapText="1"/>
    </xf>
    <xf numFmtId="168" fontId="22" fillId="0" borderId="19" xfId="52" applyNumberFormat="1" applyFont="1" applyBorder="1" applyAlignment="1">
      <alignment vertical="center" wrapText="1"/>
    </xf>
    <xf numFmtId="2" fontId="22" fillId="0" borderId="18" xfId="50" applyNumberFormat="1" applyFont="1" applyBorder="1" applyAlignment="1">
      <alignment vertical="center" wrapText="1"/>
    </xf>
    <xf numFmtId="168" fontId="22" fillId="0" borderId="19" xfId="50" applyNumberFormat="1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168" fontId="22" fillId="0" borderId="21" xfId="50" applyNumberFormat="1" applyFont="1" applyBorder="1" applyAlignment="1">
      <alignment vertical="center" wrapText="1"/>
    </xf>
    <xf numFmtId="168" fontId="22" fillId="0" borderId="22" xfId="50" applyNumberFormat="1" applyFont="1" applyBorder="1" applyAlignment="1">
      <alignment vertical="center" wrapText="1"/>
    </xf>
    <xf numFmtId="168" fontId="22" fillId="0" borderId="23" xfId="50" applyNumberFormat="1" applyFont="1" applyBorder="1" applyAlignment="1">
      <alignment vertical="center" wrapText="1"/>
    </xf>
    <xf numFmtId="168" fontId="22" fillId="0" borderId="24" xfId="50" applyNumberFormat="1" applyFont="1" applyBorder="1" applyAlignment="1">
      <alignment vertical="center" wrapText="1"/>
    </xf>
    <xf numFmtId="168" fontId="22" fillId="0" borderId="21" xfId="52" applyNumberFormat="1" applyFont="1" applyBorder="1" applyAlignment="1">
      <alignment vertical="center" wrapText="1"/>
    </xf>
    <xf numFmtId="168" fontId="22" fillId="0" borderId="22" xfId="52" applyNumberFormat="1" applyFont="1" applyBorder="1" applyAlignment="1">
      <alignment vertical="center" wrapText="1"/>
    </xf>
    <xf numFmtId="168" fontId="22" fillId="0" borderId="23" xfId="52" applyNumberFormat="1" applyFont="1" applyBorder="1" applyAlignment="1">
      <alignment vertical="center" wrapText="1"/>
    </xf>
    <xf numFmtId="2" fontId="22" fillId="0" borderId="22" xfId="50" applyNumberFormat="1" applyFont="1" applyBorder="1" applyAlignment="1">
      <alignment vertical="center" wrapText="1"/>
    </xf>
    <xf numFmtId="168" fontId="22" fillId="0" borderId="23" xfId="50" applyNumberFormat="1" applyFont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/>
    </xf>
    <xf numFmtId="168" fontId="22" fillId="33" borderId="13" xfId="0" applyNumberFormat="1" applyFont="1" applyFill="1" applyBorder="1" applyAlignment="1">
      <alignment horizontal="right" vertical="center" wrapText="1"/>
    </xf>
    <xf numFmtId="168" fontId="22" fillId="0" borderId="19" xfId="0" applyNumberFormat="1" applyFont="1" applyBorder="1" applyAlignment="1">
      <alignment horizontal="right" vertical="center" wrapText="1"/>
    </xf>
    <xf numFmtId="168" fontId="22" fillId="0" borderId="13" xfId="0" applyNumberFormat="1" applyFont="1" applyBorder="1" applyAlignment="1">
      <alignment horizontal="right" vertical="center" wrapText="1"/>
    </xf>
    <xf numFmtId="168" fontId="22" fillId="0" borderId="23" xfId="0" applyNumberFormat="1" applyFont="1" applyBorder="1" applyAlignment="1">
      <alignment horizontal="right" vertical="center" wrapText="1"/>
    </xf>
    <xf numFmtId="168" fontId="22" fillId="0" borderId="0" xfId="0" applyNumberFormat="1" applyFont="1" applyFill="1" applyAlignment="1">
      <alignment horizontal="right" vertical="center" wrapText="1"/>
    </xf>
    <xf numFmtId="168" fontId="0" fillId="0" borderId="0" xfId="0" applyNumberFormat="1" applyAlignment="1">
      <alignment/>
    </xf>
    <xf numFmtId="0" fontId="1" fillId="0" borderId="1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168" fontId="1" fillId="0" borderId="19" xfId="50" applyNumberFormat="1" applyFont="1" applyBorder="1" applyAlignment="1">
      <alignment vertical="center" wrapText="1"/>
    </xf>
    <xf numFmtId="168" fontId="1" fillId="0" borderId="26" xfId="50" applyNumberFormat="1" applyFont="1" applyBorder="1" applyAlignment="1">
      <alignment vertical="center" wrapText="1"/>
    </xf>
    <xf numFmtId="2" fontId="1" fillId="0" borderId="27" xfId="50" applyNumberFormat="1" applyFont="1" applyBorder="1" applyAlignment="1">
      <alignment vertical="center" wrapText="1"/>
    </xf>
    <xf numFmtId="2" fontId="1" fillId="0" borderId="28" xfId="50" applyNumberFormat="1" applyFont="1" applyBorder="1" applyAlignment="1">
      <alignment vertical="center" wrapText="1"/>
    </xf>
    <xf numFmtId="2" fontId="1" fillId="0" borderId="29" xfId="50" applyNumberFormat="1" applyFont="1" applyBorder="1" applyAlignment="1">
      <alignment vertical="center" wrapText="1"/>
    </xf>
    <xf numFmtId="0" fontId="1" fillId="0" borderId="2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179" fontId="1" fillId="0" borderId="27" xfId="0" applyNumberFormat="1" applyFont="1" applyBorder="1" applyAlignment="1">
      <alignment vertical="center"/>
    </xf>
    <xf numFmtId="0" fontId="1" fillId="33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68" fontId="1" fillId="33" borderId="13" xfId="50" applyNumberFormat="1" applyFont="1" applyFill="1" applyBorder="1" applyAlignment="1">
      <alignment vertical="center" wrapText="1"/>
    </xf>
    <xf numFmtId="168" fontId="1" fillId="33" borderId="31" xfId="50" applyNumberFormat="1" applyFont="1" applyFill="1" applyBorder="1" applyAlignment="1">
      <alignment vertical="center" wrapText="1"/>
    </xf>
    <xf numFmtId="2" fontId="1" fillId="33" borderId="17" xfId="50" applyNumberFormat="1" applyFont="1" applyFill="1" applyBorder="1" applyAlignment="1">
      <alignment vertical="center"/>
    </xf>
    <xf numFmtId="2" fontId="1" fillId="33" borderId="10" xfId="50" applyNumberFormat="1" applyFont="1" applyFill="1" applyBorder="1" applyAlignment="1">
      <alignment vertical="center"/>
    </xf>
    <xf numFmtId="2" fontId="1" fillId="33" borderId="32" xfId="50" applyNumberFormat="1" applyFont="1" applyFill="1" applyBorder="1" applyAlignment="1">
      <alignment vertical="center"/>
    </xf>
    <xf numFmtId="168" fontId="1" fillId="33" borderId="33" xfId="50" applyNumberFormat="1" applyFont="1" applyFill="1" applyBorder="1" applyAlignment="1">
      <alignment vertical="center" wrapText="1"/>
    </xf>
    <xf numFmtId="168" fontId="1" fillId="33" borderId="34" xfId="50" applyNumberFormat="1" applyFont="1" applyFill="1" applyBorder="1" applyAlignment="1">
      <alignment vertical="center" wrapText="1"/>
    </xf>
    <xf numFmtId="179" fontId="1" fillId="33" borderId="10" xfId="50" applyNumberFormat="1" applyFont="1" applyFill="1" applyBorder="1" applyAlignment="1">
      <alignment vertical="center" wrapText="1"/>
    </xf>
    <xf numFmtId="2" fontId="1" fillId="33" borderId="10" xfId="50" applyNumberFormat="1" applyFont="1" applyFill="1" applyBorder="1" applyAlignment="1">
      <alignment vertical="center" wrapText="1"/>
    </xf>
    <xf numFmtId="2" fontId="1" fillId="33" borderId="32" xfId="5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68" fontId="1" fillId="0" borderId="13" xfId="50" applyNumberFormat="1" applyFont="1" applyBorder="1" applyAlignment="1">
      <alignment vertical="center" wrapText="1"/>
    </xf>
    <xf numFmtId="168" fontId="1" fillId="0" borderId="31" xfId="50" applyNumberFormat="1" applyFont="1" applyBorder="1" applyAlignment="1">
      <alignment vertical="center" wrapText="1"/>
    </xf>
    <xf numFmtId="2" fontId="1" fillId="0" borderId="17" xfId="50" applyNumberFormat="1" applyFont="1" applyBorder="1" applyAlignment="1">
      <alignment vertical="center" wrapText="1"/>
    </xf>
    <xf numFmtId="2" fontId="1" fillId="0" borderId="10" xfId="50" applyNumberFormat="1" applyFont="1" applyBorder="1" applyAlignment="1">
      <alignment vertical="center" wrapText="1"/>
    </xf>
    <xf numFmtId="2" fontId="1" fillId="0" borderId="32" xfId="5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/>
    </xf>
    <xf numFmtId="179" fontId="1" fillId="0" borderId="35" xfId="0" applyNumberFormat="1" applyFont="1" applyBorder="1" applyAlignment="1">
      <alignment vertical="center"/>
    </xf>
    <xf numFmtId="168" fontId="1" fillId="33" borderId="15" xfId="0" applyNumberFormat="1" applyFont="1" applyFill="1" applyBorder="1" applyAlignment="1">
      <alignment vertical="center"/>
    </xf>
    <xf numFmtId="168" fontId="1" fillId="33" borderId="0" xfId="0" applyNumberFormat="1" applyFont="1" applyFill="1" applyBorder="1" applyAlignment="1">
      <alignment vertical="center"/>
    </xf>
    <xf numFmtId="2" fontId="1" fillId="33" borderId="17" xfId="50" applyNumberFormat="1" applyFont="1" applyFill="1" applyBorder="1" applyAlignment="1">
      <alignment vertical="center" wrapText="1"/>
    </xf>
    <xf numFmtId="179" fontId="1" fillId="33" borderId="17" xfId="5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0" xfId="0" applyFont="1" applyBorder="1" applyAlignment="1">
      <alignment/>
    </xf>
    <xf numFmtId="179" fontId="1" fillId="0" borderId="17" xfId="5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68" fontId="1" fillId="0" borderId="13" xfId="50" applyNumberFormat="1" applyFont="1" applyFill="1" applyBorder="1" applyAlignment="1">
      <alignment vertical="center" wrapText="1"/>
    </xf>
    <xf numFmtId="168" fontId="1" fillId="0" borderId="31" xfId="50" applyNumberFormat="1" applyFont="1" applyFill="1" applyBorder="1" applyAlignment="1">
      <alignment vertical="center" wrapText="1"/>
    </xf>
    <xf numFmtId="2" fontId="1" fillId="0" borderId="17" xfId="50" applyNumberFormat="1" applyFont="1" applyFill="1" applyBorder="1" applyAlignment="1">
      <alignment vertical="center"/>
    </xf>
    <xf numFmtId="2" fontId="1" fillId="0" borderId="10" xfId="50" applyNumberFormat="1" applyFont="1" applyFill="1" applyBorder="1" applyAlignment="1">
      <alignment vertical="center"/>
    </xf>
    <xf numFmtId="2" fontId="1" fillId="0" borderId="32" xfId="50" applyNumberFormat="1" applyFont="1" applyFill="1" applyBorder="1" applyAlignment="1">
      <alignment vertical="center"/>
    </xf>
    <xf numFmtId="2" fontId="1" fillId="0" borderId="17" xfId="50" applyNumberFormat="1" applyFont="1" applyBorder="1" applyAlignment="1">
      <alignment vertical="center"/>
    </xf>
    <xf numFmtId="2" fontId="1" fillId="0" borderId="10" xfId="50" applyNumberFormat="1" applyFont="1" applyBorder="1" applyAlignment="1">
      <alignment vertical="center"/>
    </xf>
    <xf numFmtId="2" fontId="1" fillId="0" borderId="32" xfId="50" applyNumberFormat="1" applyFont="1" applyBorder="1" applyAlignment="1">
      <alignment vertical="center"/>
    </xf>
    <xf numFmtId="2" fontId="1" fillId="33" borderId="12" xfId="5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/>
    </xf>
    <xf numFmtId="2" fontId="1" fillId="33" borderId="31" xfId="50" applyNumberFormat="1" applyFont="1" applyFill="1" applyBorder="1" applyAlignment="1">
      <alignment vertical="center" wrapText="1"/>
    </xf>
    <xf numFmtId="2" fontId="1" fillId="33" borderId="33" xfId="50" applyNumberFormat="1" applyFont="1" applyFill="1" applyBorder="1" applyAlignment="1">
      <alignment vertical="center" wrapText="1"/>
    </xf>
    <xf numFmtId="2" fontId="1" fillId="33" borderId="34" xfId="50" applyNumberFormat="1" applyFont="1" applyFill="1" applyBorder="1" applyAlignment="1">
      <alignment vertical="center" wrapText="1"/>
    </xf>
    <xf numFmtId="2" fontId="1" fillId="0" borderId="3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2" fontId="1" fillId="0" borderId="17" xfId="50" applyNumberFormat="1" applyFont="1" applyFill="1" applyBorder="1" applyAlignment="1">
      <alignment vertical="center" wrapText="1"/>
    </xf>
    <xf numFmtId="2" fontId="1" fillId="0" borderId="10" xfId="50" applyNumberFormat="1" applyFont="1" applyFill="1" applyBorder="1" applyAlignment="1">
      <alignment vertical="center" wrapText="1"/>
    </xf>
    <xf numFmtId="2" fontId="1" fillId="0" borderId="32" xfId="50" applyNumberFormat="1" applyFont="1" applyFill="1" applyBorder="1" applyAlignment="1">
      <alignment vertical="center" wrapText="1"/>
    </xf>
    <xf numFmtId="179" fontId="1" fillId="0" borderId="17" xfId="50" applyNumberFormat="1" applyFont="1" applyFill="1" applyBorder="1" applyAlignment="1">
      <alignment vertical="center" wrapText="1"/>
    </xf>
    <xf numFmtId="2" fontId="1" fillId="0" borderId="31" xfId="50" applyNumberFormat="1" applyFont="1" applyFill="1" applyBorder="1" applyAlignment="1">
      <alignment vertical="center" wrapText="1"/>
    </xf>
    <xf numFmtId="2" fontId="1" fillId="0" borderId="33" xfId="50" applyNumberFormat="1" applyFont="1" applyFill="1" applyBorder="1" applyAlignment="1">
      <alignment vertical="center" wrapText="1"/>
    </xf>
    <xf numFmtId="2" fontId="1" fillId="0" borderId="34" xfId="50" applyNumberFormat="1" applyFont="1" applyFill="1" applyBorder="1" applyAlignment="1">
      <alignment vertical="center" wrapText="1"/>
    </xf>
    <xf numFmtId="168" fontId="1" fillId="33" borderId="10" xfId="50" applyNumberFormat="1" applyFont="1" applyFill="1" applyBorder="1" applyAlignment="1">
      <alignment vertical="center" wrapText="1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33" borderId="0" xfId="0" applyFont="1" applyFill="1" applyBorder="1" applyAlignment="1">
      <alignment/>
    </xf>
    <xf numFmtId="2" fontId="1" fillId="33" borderId="0" xfId="0" applyNumberFormat="1" applyFont="1" applyFill="1" applyAlignment="1">
      <alignment/>
    </xf>
    <xf numFmtId="2" fontId="1" fillId="33" borderId="0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0" fontId="1" fillId="33" borderId="30" xfId="0" applyFont="1" applyFill="1" applyBorder="1" applyAlignment="1">
      <alignment/>
    </xf>
    <xf numFmtId="179" fontId="1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168" fontId="1" fillId="0" borderId="23" xfId="50" applyNumberFormat="1" applyFont="1" applyFill="1" applyBorder="1" applyAlignment="1">
      <alignment vertical="center" wrapText="1"/>
    </xf>
    <xf numFmtId="168" fontId="1" fillId="0" borderId="37" xfId="50" applyNumberFormat="1" applyFont="1" applyFill="1" applyBorder="1" applyAlignment="1">
      <alignment vertical="center" wrapText="1"/>
    </xf>
    <xf numFmtId="2" fontId="1" fillId="0" borderId="24" xfId="50" applyNumberFormat="1" applyFont="1" applyFill="1" applyBorder="1" applyAlignment="1">
      <alignment vertical="center" wrapText="1"/>
    </xf>
    <xf numFmtId="2" fontId="1" fillId="0" borderId="22" xfId="50" applyNumberFormat="1" applyFont="1" applyFill="1" applyBorder="1" applyAlignment="1">
      <alignment vertical="center" wrapText="1"/>
    </xf>
    <xf numFmtId="2" fontId="1" fillId="0" borderId="38" xfId="50" applyNumberFormat="1" applyFont="1" applyFill="1" applyBorder="1" applyAlignment="1">
      <alignment vertical="center" wrapText="1"/>
    </xf>
    <xf numFmtId="2" fontId="1" fillId="0" borderId="37" xfId="50" applyNumberFormat="1" applyFont="1" applyFill="1" applyBorder="1" applyAlignment="1">
      <alignment vertical="center" wrapText="1"/>
    </xf>
    <xf numFmtId="2" fontId="1" fillId="0" borderId="39" xfId="50" applyNumberFormat="1" applyFont="1" applyFill="1" applyBorder="1" applyAlignment="1">
      <alignment vertical="center" wrapText="1"/>
    </xf>
    <xf numFmtId="2" fontId="1" fillId="0" borderId="40" xfId="50" applyNumberFormat="1" applyFont="1" applyFill="1" applyBorder="1" applyAlignment="1">
      <alignment vertical="center" wrapText="1"/>
    </xf>
    <xf numFmtId="179" fontId="1" fillId="0" borderId="24" xfId="5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2" fontId="1" fillId="0" borderId="15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3" fillId="11" borderId="41" xfId="0" applyFont="1" applyFill="1" applyBorder="1" applyAlignment="1">
      <alignment horizontal="left" vertical="center" wrapText="1"/>
    </xf>
    <xf numFmtId="168" fontId="22" fillId="33" borderId="29" xfId="50" applyNumberFormat="1" applyFont="1" applyFill="1" applyBorder="1" applyAlignment="1">
      <alignment horizontal="left" vertical="center" wrapText="1"/>
    </xf>
    <xf numFmtId="168" fontId="22" fillId="0" borderId="42" xfId="50" applyNumberFormat="1" applyFont="1" applyBorder="1" applyAlignment="1">
      <alignment horizontal="left" vertical="center" wrapText="1"/>
    </xf>
    <xf numFmtId="168" fontId="22" fillId="33" borderId="32" xfId="50" applyNumberFormat="1" applyFont="1" applyFill="1" applyBorder="1" applyAlignment="1">
      <alignment horizontal="left" vertical="center" wrapText="1"/>
    </xf>
    <xf numFmtId="168" fontId="22" fillId="0" borderId="32" xfId="50" applyNumberFormat="1" applyFont="1" applyBorder="1" applyAlignment="1">
      <alignment horizontal="left" vertical="center" wrapText="1"/>
    </xf>
    <xf numFmtId="168" fontId="22" fillId="0" borderId="38" xfId="50" applyNumberFormat="1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68" fontId="1" fillId="0" borderId="0" xfId="50" applyNumberFormat="1" applyFont="1" applyFill="1" applyBorder="1" applyAlignment="1">
      <alignment vertical="center" wrapText="1"/>
    </xf>
    <xf numFmtId="168" fontId="45" fillId="0" borderId="0" xfId="5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25" fillId="11" borderId="4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6" borderId="41" xfId="0" applyFont="1" applyFill="1" applyBorder="1" applyAlignment="1">
      <alignment horizontal="center" vertical="center" wrapText="1"/>
    </xf>
    <xf numFmtId="2" fontId="25" fillId="6" borderId="16" xfId="0" applyNumberFormat="1" applyFont="1" applyFill="1" applyBorder="1" applyAlignment="1">
      <alignment horizontal="center" vertical="center" wrapText="1"/>
    </xf>
    <xf numFmtId="2" fontId="25" fillId="6" borderId="11" xfId="0" applyNumberFormat="1" applyFont="1" applyFill="1" applyBorder="1" applyAlignment="1">
      <alignment horizontal="center" vertical="center" wrapText="1"/>
    </xf>
    <xf numFmtId="2" fontId="25" fillId="6" borderId="41" xfId="0" applyNumberFormat="1" applyFont="1" applyFill="1" applyBorder="1" applyAlignment="1">
      <alignment horizontal="center" vertical="center" wrapText="1"/>
    </xf>
    <xf numFmtId="2" fontId="25" fillId="6" borderId="43" xfId="0" applyNumberFormat="1" applyFont="1" applyFill="1" applyBorder="1" applyAlignment="1">
      <alignment horizontal="center" vertical="center" wrapText="1"/>
    </xf>
    <xf numFmtId="168" fontId="25" fillId="11" borderId="44" xfId="50" applyNumberFormat="1" applyFont="1" applyFill="1" applyBorder="1" applyAlignment="1">
      <alignment horizontal="center" vertical="center" wrapText="1"/>
    </xf>
    <xf numFmtId="2" fontId="25" fillId="11" borderId="17" xfId="50" applyNumberFormat="1" applyFont="1" applyFill="1" applyBorder="1" applyAlignment="1">
      <alignment horizontal="center" vertical="center" wrapText="1"/>
    </xf>
    <xf numFmtId="2" fontId="25" fillId="11" borderId="10" xfId="50" applyNumberFormat="1" applyFont="1" applyFill="1" applyBorder="1" applyAlignment="1">
      <alignment horizontal="center" vertical="center" wrapText="1"/>
    </xf>
    <xf numFmtId="2" fontId="25" fillId="11" borderId="32" xfId="5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3" fillId="10" borderId="41" xfId="0" applyFont="1" applyFill="1" applyBorder="1" applyAlignment="1">
      <alignment horizontal="center" vertical="center" wrapText="1"/>
    </xf>
    <xf numFmtId="0" fontId="23" fillId="10" borderId="43" xfId="0" applyFont="1" applyFill="1" applyBorder="1" applyAlignment="1">
      <alignment horizontal="center" vertical="center" wrapText="1"/>
    </xf>
    <xf numFmtId="0" fontId="23" fillId="10" borderId="16" xfId="0" applyFont="1" applyFill="1" applyBorder="1" applyAlignment="1">
      <alignment horizontal="center" vertical="center" wrapText="1"/>
    </xf>
    <xf numFmtId="0" fontId="23" fillId="11" borderId="41" xfId="0" applyFont="1" applyFill="1" applyBorder="1" applyAlignment="1">
      <alignment horizontal="center" vertical="center" wrapText="1"/>
    </xf>
    <xf numFmtId="0" fontId="23" fillId="11" borderId="43" xfId="0" applyFont="1" applyFill="1" applyBorder="1" applyAlignment="1">
      <alignment horizontal="center" vertical="center" wrapText="1"/>
    </xf>
    <xf numFmtId="0" fontId="23" fillId="11" borderId="16" xfId="0" applyFont="1" applyFill="1" applyBorder="1" applyAlignment="1">
      <alignment horizontal="center" vertical="center" wrapText="1"/>
    </xf>
    <xf numFmtId="0" fontId="23" fillId="34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3" fillId="6" borderId="41" xfId="0" applyFont="1" applyFill="1" applyBorder="1" applyAlignment="1">
      <alignment horizontal="center" vertical="center" wrapText="1"/>
    </xf>
    <xf numFmtId="0" fontId="23" fillId="6" borderId="43" xfId="0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horizontal="center" vertical="center" wrapText="1"/>
    </xf>
    <xf numFmtId="0" fontId="23" fillId="13" borderId="41" xfId="0" applyFont="1" applyFill="1" applyBorder="1" applyAlignment="1">
      <alignment horizontal="center" vertical="center" wrapText="1"/>
    </xf>
    <xf numFmtId="0" fontId="23" fillId="13" borderId="43" xfId="0" applyFont="1" applyFill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0" fontId="23" fillId="11" borderId="41" xfId="56" applyFont="1" applyFill="1" applyBorder="1" applyAlignment="1">
      <alignment horizontal="center" vertical="center" wrapText="1"/>
      <protection/>
    </xf>
    <xf numFmtId="0" fontId="23" fillId="11" borderId="43" xfId="56" applyFont="1" applyFill="1" applyBorder="1" applyAlignment="1">
      <alignment horizontal="center" vertical="center" wrapText="1"/>
      <protection/>
    </xf>
    <xf numFmtId="0" fontId="23" fillId="11" borderId="16" xfId="56" applyFont="1" applyFill="1" applyBorder="1" applyAlignment="1">
      <alignment horizontal="center" vertical="center" wrapText="1"/>
      <protection/>
    </xf>
    <xf numFmtId="0" fontId="25" fillId="34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5" fillId="34" borderId="41" xfId="0" applyFont="1" applyFill="1" applyBorder="1" applyAlignment="1">
      <alignment horizontal="center" vertical="center" wrapText="1"/>
    </xf>
    <xf numFmtId="0" fontId="25" fillId="0" borderId="41" xfId="0" applyFont="1" applyBorder="1" applyAlignment="1">
      <alignment/>
    </xf>
    <xf numFmtId="2" fontId="2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5" fillId="6" borderId="41" xfId="0" applyFont="1" applyFill="1" applyBorder="1" applyAlignment="1">
      <alignment horizontal="center" vertical="center"/>
    </xf>
    <xf numFmtId="0" fontId="25" fillId="6" borderId="43" xfId="0" applyFont="1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2" fontId="25" fillId="11" borderId="4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25" fillId="0" borderId="11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49"/>
  <sheetViews>
    <sheetView zoomScale="82" zoomScaleNormal="82" zoomScalePageLayoutView="69" workbookViewId="0" topLeftCell="A88">
      <selection activeCell="A3" sqref="A3"/>
    </sheetView>
  </sheetViews>
  <sheetFormatPr defaultColWidth="11.421875" defaultRowHeight="12.75"/>
  <cols>
    <col min="1" max="1" width="52.140625" style="3" customWidth="1"/>
    <col min="2" max="2" width="20.00390625" style="15" customWidth="1"/>
    <col min="3" max="3" width="22.8515625" style="0" bestFit="1" customWidth="1"/>
    <col min="4" max="5" width="8.57421875" style="5" hidden="1" customWidth="1"/>
    <col min="6" max="6" width="13.7109375" style="5" hidden="1" customWidth="1"/>
    <col min="7" max="7" width="8.57421875" style="4" hidden="1" customWidth="1"/>
    <col min="8" max="8" width="3.421875" style="4" hidden="1" customWidth="1"/>
    <col min="9" max="9" width="8.57421875" style="4" hidden="1" customWidth="1"/>
    <col min="10" max="11" width="9.57421875" style="4" hidden="1" customWidth="1"/>
    <col min="12" max="12" width="8.57421875" style="4" hidden="1" customWidth="1"/>
    <col min="13" max="13" width="3.421875" style="4" hidden="1" customWidth="1"/>
    <col min="14" max="14" width="4.00390625" style="4" hidden="1" customWidth="1"/>
    <col min="15" max="15" width="9.57421875" style="5" hidden="1" customWidth="1"/>
    <col min="16" max="16" width="10.57421875" style="5" hidden="1" customWidth="1"/>
    <col min="17" max="18" width="8.57421875" style="5" hidden="1" customWidth="1"/>
    <col min="19" max="20" width="9.57421875" style="5" hidden="1" customWidth="1"/>
    <col min="21" max="21" width="10.57421875" style="5" hidden="1" customWidth="1"/>
    <col min="22" max="22" width="8.57421875" style="5" hidden="1" customWidth="1"/>
    <col min="23" max="23" width="4.57421875" style="22" hidden="1" customWidth="1"/>
    <col min="24" max="25" width="8.57421875" style="5" hidden="1" customWidth="1"/>
    <col min="26" max="26" width="5.00390625" style="24" hidden="1" customWidth="1"/>
    <col min="27" max="27" width="8.57421875" style="5" hidden="1" customWidth="1"/>
    <col min="28" max="28" width="6.7109375" style="22" hidden="1" customWidth="1"/>
    <col min="29" max="30" width="9.57421875" style="5" hidden="1" customWidth="1"/>
    <col min="31" max="31" width="9.57421875" style="24" hidden="1" customWidth="1"/>
    <col min="32" max="32" width="8.57421875" style="5" hidden="1" customWidth="1"/>
    <col min="33" max="33" width="4.57421875" style="22" hidden="1" customWidth="1"/>
    <col min="34" max="35" width="9.57421875" style="5" hidden="1" customWidth="1"/>
    <col min="36" max="36" width="3.8515625" style="23" hidden="1" customWidth="1"/>
    <col min="37" max="16384" width="11.421875" style="179" customWidth="1"/>
  </cols>
  <sheetData>
    <row r="1" spans="1:36" s="178" customFormat="1" ht="21" customHeight="1">
      <c r="A1" s="204" t="s">
        <v>146</v>
      </c>
      <c r="B1" s="204" t="s">
        <v>576</v>
      </c>
      <c r="C1" s="204" t="s">
        <v>575</v>
      </c>
      <c r="D1" s="198"/>
      <c r="E1" s="199"/>
      <c r="F1" s="200"/>
      <c r="G1" s="206"/>
      <c r="H1" s="207"/>
      <c r="I1" s="207"/>
      <c r="J1" s="207"/>
      <c r="K1" s="208"/>
      <c r="L1" s="209"/>
      <c r="M1" s="210"/>
      <c r="N1" s="210"/>
      <c r="O1" s="210"/>
      <c r="P1" s="211"/>
      <c r="Q1" s="212"/>
      <c r="R1" s="213"/>
      <c r="S1" s="213"/>
      <c r="T1" s="213"/>
      <c r="U1" s="214"/>
      <c r="V1" s="206"/>
      <c r="W1" s="207"/>
      <c r="X1" s="207"/>
      <c r="Y1" s="207"/>
      <c r="Z1" s="208"/>
      <c r="AA1" s="206"/>
      <c r="AB1" s="207"/>
      <c r="AC1" s="207"/>
      <c r="AD1" s="207"/>
      <c r="AE1" s="208"/>
      <c r="AF1" s="201"/>
      <c r="AG1" s="202"/>
      <c r="AH1" s="202"/>
      <c r="AI1" s="202"/>
      <c r="AJ1" s="203"/>
    </row>
    <row r="2" spans="1:36" s="178" customFormat="1" ht="23.25" customHeight="1">
      <c r="A2" s="205" t="s">
        <v>154</v>
      </c>
      <c r="B2" s="205">
        <v>0.023259</v>
      </c>
      <c r="C2" s="205"/>
      <c r="D2" s="6"/>
      <c r="E2" s="6"/>
      <c r="F2" s="6"/>
      <c r="G2" s="29"/>
      <c r="H2" s="25"/>
      <c r="I2" s="25"/>
      <c r="J2" s="25"/>
      <c r="K2" s="25"/>
      <c r="L2" s="26"/>
      <c r="M2" s="26"/>
      <c r="N2" s="26"/>
      <c r="O2" s="26"/>
      <c r="P2" s="26"/>
      <c r="Q2" s="35"/>
      <c r="R2" s="35"/>
      <c r="S2" s="35"/>
      <c r="T2" s="35"/>
      <c r="U2" s="35"/>
      <c r="V2" s="25"/>
      <c r="W2" s="32"/>
      <c r="X2" s="40"/>
      <c r="Y2" s="25"/>
      <c r="Z2" s="41"/>
      <c r="AA2" s="25"/>
      <c r="AB2" s="32"/>
      <c r="AC2" s="40"/>
      <c r="AD2" s="25"/>
      <c r="AE2" s="41"/>
      <c r="AF2" s="7"/>
      <c r="AG2" s="16"/>
      <c r="AH2" s="17"/>
      <c r="AI2" s="7"/>
      <c r="AJ2" s="172"/>
    </row>
    <row r="3" spans="1:36" ht="19.5" customHeight="1">
      <c r="A3" s="13" t="s">
        <v>558</v>
      </c>
      <c r="B3" s="64">
        <v>0.023259</v>
      </c>
      <c r="C3" s="64">
        <f>B3*1.2077</f>
        <v>0.028089894299999998</v>
      </c>
      <c r="D3" s="10"/>
      <c r="E3" s="2"/>
      <c r="F3" s="11"/>
      <c r="G3" s="30"/>
      <c r="H3" s="27"/>
      <c r="I3" s="27"/>
      <c r="J3" s="27"/>
      <c r="K3" s="28"/>
      <c r="L3" s="10"/>
      <c r="M3" s="2"/>
      <c r="N3" s="2"/>
      <c r="O3" s="2"/>
      <c r="P3" s="11"/>
      <c r="Q3" s="38"/>
      <c r="R3" s="34"/>
      <c r="S3" s="34"/>
      <c r="T3" s="34"/>
      <c r="U3" s="39"/>
      <c r="V3" s="10"/>
      <c r="W3" s="18"/>
      <c r="X3" s="2"/>
      <c r="Y3" s="2"/>
      <c r="Z3" s="19"/>
      <c r="AA3" s="10"/>
      <c r="AB3" s="18"/>
      <c r="AC3" s="2"/>
      <c r="AD3" s="2"/>
      <c r="AE3" s="19"/>
      <c r="AF3" s="10"/>
      <c r="AG3" s="18"/>
      <c r="AH3" s="2"/>
      <c r="AI3" s="2"/>
      <c r="AJ3" s="173"/>
    </row>
    <row r="4" spans="1:36" ht="19.5" customHeight="1">
      <c r="A4" s="12" t="s">
        <v>155</v>
      </c>
      <c r="B4" s="65">
        <v>0.007513</v>
      </c>
      <c r="C4" s="65">
        <f aca="true" t="shared" si="0" ref="C4:C67">B4*1.2077</f>
        <v>0.0090734501</v>
      </c>
      <c r="D4" s="44"/>
      <c r="E4" s="45"/>
      <c r="F4" s="46"/>
      <c r="G4" s="47"/>
      <c r="H4" s="45"/>
      <c r="I4" s="45"/>
      <c r="J4" s="45"/>
      <c r="K4" s="46"/>
      <c r="L4" s="44"/>
      <c r="M4" s="45"/>
      <c r="N4" s="45"/>
      <c r="O4" s="45"/>
      <c r="P4" s="46"/>
      <c r="Q4" s="48"/>
      <c r="R4" s="49"/>
      <c r="S4" s="49"/>
      <c r="T4" s="49"/>
      <c r="U4" s="50"/>
      <c r="V4" s="44"/>
      <c r="W4" s="51"/>
      <c r="X4" s="45"/>
      <c r="Y4" s="45"/>
      <c r="Z4" s="52"/>
      <c r="AA4" s="44"/>
      <c r="AB4" s="51"/>
      <c r="AC4" s="45"/>
      <c r="AD4" s="45"/>
      <c r="AE4" s="52"/>
      <c r="AF4" s="44"/>
      <c r="AG4" s="51"/>
      <c r="AH4" s="45"/>
      <c r="AI4" s="45"/>
      <c r="AJ4" s="174"/>
    </row>
    <row r="5" spans="1:36" ht="19.5" customHeight="1">
      <c r="A5" s="13" t="s">
        <v>156</v>
      </c>
      <c r="B5" s="64">
        <v>0.006551</v>
      </c>
      <c r="C5" s="64">
        <f t="shared" si="0"/>
        <v>0.0079116427</v>
      </c>
      <c r="D5" s="10"/>
      <c r="E5" s="2"/>
      <c r="F5" s="11"/>
      <c r="G5" s="30"/>
      <c r="H5" s="27"/>
      <c r="I5" s="27"/>
      <c r="J5" s="27"/>
      <c r="K5" s="28"/>
      <c r="L5" s="10"/>
      <c r="M5" s="2"/>
      <c r="N5" s="2"/>
      <c r="O5" s="2"/>
      <c r="P5" s="11"/>
      <c r="Q5" s="38"/>
      <c r="R5" s="34"/>
      <c r="S5" s="34"/>
      <c r="T5" s="34"/>
      <c r="U5" s="39"/>
      <c r="V5" s="10"/>
      <c r="W5" s="18"/>
      <c r="X5" s="2"/>
      <c r="Y5" s="2"/>
      <c r="Z5" s="19"/>
      <c r="AA5" s="10"/>
      <c r="AB5" s="18"/>
      <c r="AC5" s="2"/>
      <c r="AD5" s="2"/>
      <c r="AE5" s="19"/>
      <c r="AF5" s="10"/>
      <c r="AG5" s="18"/>
      <c r="AH5" s="2"/>
      <c r="AI5" s="2"/>
      <c r="AJ5" s="175"/>
    </row>
    <row r="6" spans="1:36" ht="19.5" customHeight="1">
      <c r="A6" s="14" t="s">
        <v>157</v>
      </c>
      <c r="B6" s="66">
        <v>0.022418</v>
      </c>
      <c r="C6" s="66">
        <f t="shared" si="0"/>
        <v>0.0270742186</v>
      </c>
      <c r="D6" s="8"/>
      <c r="E6" s="1"/>
      <c r="F6" s="9"/>
      <c r="G6" s="31"/>
      <c r="H6" s="1"/>
      <c r="I6" s="1"/>
      <c r="J6" s="1"/>
      <c r="K6" s="9"/>
      <c r="L6" s="8"/>
      <c r="M6" s="1"/>
      <c r="N6" s="1"/>
      <c r="O6" s="1"/>
      <c r="P6" s="9"/>
      <c r="Q6" s="36"/>
      <c r="R6" s="33"/>
      <c r="S6" s="33"/>
      <c r="T6" s="33"/>
      <c r="U6" s="37"/>
      <c r="V6" s="8"/>
      <c r="W6" s="20"/>
      <c r="X6" s="1"/>
      <c r="Y6" s="1"/>
      <c r="Z6" s="21"/>
      <c r="AA6" s="8"/>
      <c r="AB6" s="20"/>
      <c r="AC6" s="1"/>
      <c r="AD6" s="1"/>
      <c r="AE6" s="21"/>
      <c r="AF6" s="8"/>
      <c r="AG6" s="20"/>
      <c r="AH6" s="1"/>
      <c r="AI6" s="1"/>
      <c r="AJ6" s="176"/>
    </row>
    <row r="7" spans="1:36" ht="19.5" customHeight="1">
      <c r="A7" s="13" t="s">
        <v>562</v>
      </c>
      <c r="B7" s="64">
        <v>0.003005</v>
      </c>
      <c r="C7" s="64">
        <f t="shared" si="0"/>
        <v>0.0036291385</v>
      </c>
      <c r="D7" s="10"/>
      <c r="E7" s="2"/>
      <c r="F7" s="11"/>
      <c r="G7" s="30"/>
      <c r="H7" s="27"/>
      <c r="I7" s="27"/>
      <c r="J7" s="27"/>
      <c r="K7" s="28"/>
      <c r="L7" s="10"/>
      <c r="M7" s="2"/>
      <c r="N7" s="2"/>
      <c r="O7" s="2"/>
      <c r="P7" s="11"/>
      <c r="Q7" s="38"/>
      <c r="R7" s="34"/>
      <c r="S7" s="34"/>
      <c r="T7" s="34"/>
      <c r="U7" s="39"/>
      <c r="V7" s="10"/>
      <c r="W7" s="18"/>
      <c r="X7" s="2"/>
      <c r="Y7" s="2"/>
      <c r="Z7" s="19"/>
      <c r="AA7" s="10"/>
      <c r="AB7" s="18"/>
      <c r="AC7" s="2"/>
      <c r="AD7" s="2"/>
      <c r="AE7" s="19"/>
      <c r="AF7" s="10"/>
      <c r="AG7" s="18"/>
      <c r="AH7" s="2"/>
      <c r="AI7" s="2"/>
      <c r="AJ7" s="175"/>
    </row>
    <row r="8" spans="1:36" ht="19.5" customHeight="1">
      <c r="A8" s="14" t="s">
        <v>158</v>
      </c>
      <c r="B8" s="66">
        <v>0.00619</v>
      </c>
      <c r="C8" s="66">
        <f t="shared" si="0"/>
        <v>0.0074756630000000004</v>
      </c>
      <c r="D8" s="8"/>
      <c r="E8" s="1"/>
      <c r="F8" s="9"/>
      <c r="G8" s="31"/>
      <c r="H8" s="1"/>
      <c r="I8" s="1"/>
      <c r="J8" s="1"/>
      <c r="K8" s="9"/>
      <c r="L8" s="8"/>
      <c r="M8" s="1"/>
      <c r="N8" s="1"/>
      <c r="O8" s="1"/>
      <c r="P8" s="9"/>
      <c r="Q8" s="36"/>
      <c r="R8" s="33"/>
      <c r="S8" s="33"/>
      <c r="T8" s="33"/>
      <c r="U8" s="37"/>
      <c r="V8" s="8"/>
      <c r="W8" s="20"/>
      <c r="X8" s="1"/>
      <c r="Y8" s="1"/>
      <c r="Z8" s="21"/>
      <c r="AA8" s="8"/>
      <c r="AB8" s="20"/>
      <c r="AC8" s="1"/>
      <c r="AD8" s="1"/>
      <c r="AE8" s="21"/>
      <c r="AF8" s="8"/>
      <c r="AG8" s="20"/>
      <c r="AH8" s="1"/>
      <c r="AI8" s="1"/>
      <c r="AJ8" s="176"/>
    </row>
    <row r="9" spans="1:36" ht="19.5" customHeight="1">
      <c r="A9" s="13" t="s">
        <v>559</v>
      </c>
      <c r="B9" s="64">
        <v>0.018391</v>
      </c>
      <c r="C9" s="64">
        <f t="shared" si="0"/>
        <v>0.0222108107</v>
      </c>
      <c r="D9" s="10"/>
      <c r="E9" s="2"/>
      <c r="F9" s="11"/>
      <c r="G9" s="30"/>
      <c r="H9" s="27"/>
      <c r="I9" s="27"/>
      <c r="J9" s="27"/>
      <c r="K9" s="28"/>
      <c r="L9" s="10"/>
      <c r="M9" s="2"/>
      <c r="N9" s="2"/>
      <c r="O9" s="2"/>
      <c r="P9" s="11"/>
      <c r="Q9" s="38"/>
      <c r="R9" s="34"/>
      <c r="S9" s="34"/>
      <c r="T9" s="34"/>
      <c r="U9" s="39"/>
      <c r="V9" s="10"/>
      <c r="W9" s="18"/>
      <c r="X9" s="2"/>
      <c r="Y9" s="2"/>
      <c r="Z9" s="19"/>
      <c r="AA9" s="10"/>
      <c r="AB9" s="18"/>
      <c r="AC9" s="2"/>
      <c r="AD9" s="2"/>
      <c r="AE9" s="19"/>
      <c r="AF9" s="10"/>
      <c r="AG9" s="18"/>
      <c r="AH9" s="2"/>
      <c r="AI9" s="2"/>
      <c r="AJ9" s="175"/>
    </row>
    <row r="10" spans="1:36" ht="19.5" customHeight="1">
      <c r="A10" s="14" t="s">
        <v>160</v>
      </c>
      <c r="B10" s="66">
        <v>0.003245</v>
      </c>
      <c r="C10" s="66">
        <f t="shared" si="0"/>
        <v>0.0039189865</v>
      </c>
      <c r="D10" s="8"/>
      <c r="E10" s="1"/>
      <c r="F10" s="9"/>
      <c r="G10" s="31"/>
      <c r="H10" s="1"/>
      <c r="I10" s="1"/>
      <c r="J10" s="1"/>
      <c r="K10" s="9"/>
      <c r="L10" s="8"/>
      <c r="M10" s="1"/>
      <c r="N10" s="1"/>
      <c r="O10" s="1"/>
      <c r="P10" s="9"/>
      <c r="Q10" s="36"/>
      <c r="R10" s="33"/>
      <c r="S10" s="33"/>
      <c r="T10" s="33"/>
      <c r="U10" s="37"/>
      <c r="V10" s="8"/>
      <c r="W10" s="20"/>
      <c r="X10" s="1"/>
      <c r="Y10" s="1"/>
      <c r="Z10" s="21"/>
      <c r="AA10" s="8"/>
      <c r="AB10" s="20"/>
      <c r="AC10" s="1"/>
      <c r="AD10" s="1"/>
      <c r="AE10" s="21"/>
      <c r="AF10" s="8"/>
      <c r="AG10" s="20"/>
      <c r="AH10" s="1"/>
      <c r="AI10" s="1"/>
      <c r="AJ10" s="176"/>
    </row>
    <row r="11" spans="1:36" ht="19.5" customHeight="1">
      <c r="A11" s="13" t="s">
        <v>560</v>
      </c>
      <c r="B11" s="64">
        <v>0.008114</v>
      </c>
      <c r="C11" s="64">
        <f t="shared" si="0"/>
        <v>0.009799277799999999</v>
      </c>
      <c r="D11" s="10"/>
      <c r="E11" s="2"/>
      <c r="F11" s="11"/>
      <c r="G11" s="30"/>
      <c r="H11" s="27"/>
      <c r="I11" s="27"/>
      <c r="J11" s="27"/>
      <c r="K11" s="28"/>
      <c r="L11" s="10"/>
      <c r="M11" s="2"/>
      <c r="N11" s="2"/>
      <c r="O11" s="2"/>
      <c r="P11" s="11"/>
      <c r="Q11" s="38"/>
      <c r="R11" s="34"/>
      <c r="S11" s="34"/>
      <c r="T11" s="34"/>
      <c r="U11" s="39"/>
      <c r="V11" s="10"/>
      <c r="W11" s="18"/>
      <c r="X11" s="2"/>
      <c r="Y11" s="2"/>
      <c r="Z11" s="19"/>
      <c r="AA11" s="10"/>
      <c r="AB11" s="18"/>
      <c r="AC11" s="2"/>
      <c r="AD11" s="2"/>
      <c r="AE11" s="19"/>
      <c r="AF11" s="10"/>
      <c r="AG11" s="18"/>
      <c r="AH11" s="2"/>
      <c r="AI11" s="2"/>
      <c r="AJ11" s="175"/>
    </row>
    <row r="12" spans="1:36" ht="19.5" customHeight="1">
      <c r="A12" s="14" t="s">
        <v>563</v>
      </c>
      <c r="B12" s="66">
        <v>0.003306</v>
      </c>
      <c r="C12" s="66">
        <f t="shared" si="0"/>
        <v>0.0039926562</v>
      </c>
      <c r="D12" s="8"/>
      <c r="E12" s="1"/>
      <c r="F12" s="9"/>
      <c r="G12" s="31"/>
      <c r="H12" s="1"/>
      <c r="I12" s="1"/>
      <c r="J12" s="1"/>
      <c r="K12" s="9"/>
      <c r="L12" s="8"/>
      <c r="M12" s="1"/>
      <c r="N12" s="1"/>
      <c r="O12" s="1"/>
      <c r="P12" s="9"/>
      <c r="Q12" s="36"/>
      <c r="R12" s="33"/>
      <c r="S12" s="33"/>
      <c r="T12" s="33"/>
      <c r="U12" s="37"/>
      <c r="V12" s="8"/>
      <c r="W12" s="20"/>
      <c r="X12" s="1"/>
      <c r="Y12" s="1"/>
      <c r="Z12" s="21"/>
      <c r="AA12" s="8"/>
      <c r="AB12" s="20"/>
      <c r="AC12" s="1"/>
      <c r="AD12" s="1"/>
      <c r="AE12" s="21"/>
      <c r="AF12" s="8"/>
      <c r="AG12" s="20"/>
      <c r="AH12" s="1"/>
      <c r="AI12" s="1"/>
      <c r="AJ12" s="176"/>
    </row>
    <row r="13" spans="1:36" ht="19.5" customHeight="1">
      <c r="A13" s="13" t="s">
        <v>561</v>
      </c>
      <c r="B13" s="64">
        <v>0.003306</v>
      </c>
      <c r="C13" s="64">
        <f t="shared" si="0"/>
        <v>0.0039926562</v>
      </c>
      <c r="D13" s="10"/>
      <c r="E13" s="2"/>
      <c r="F13" s="11"/>
      <c r="G13" s="30"/>
      <c r="H13" s="27"/>
      <c r="I13" s="27"/>
      <c r="J13" s="27"/>
      <c r="K13" s="28"/>
      <c r="L13" s="10"/>
      <c r="M13" s="2"/>
      <c r="N13" s="2"/>
      <c r="O13" s="2"/>
      <c r="P13" s="11"/>
      <c r="Q13" s="38"/>
      <c r="R13" s="34"/>
      <c r="S13" s="34"/>
      <c r="T13" s="34"/>
      <c r="U13" s="39"/>
      <c r="V13" s="10"/>
      <c r="W13" s="18"/>
      <c r="X13" s="2"/>
      <c r="Y13" s="2"/>
      <c r="Z13" s="19"/>
      <c r="AA13" s="10"/>
      <c r="AB13" s="18"/>
      <c r="AC13" s="2"/>
      <c r="AD13" s="2"/>
      <c r="AE13" s="19"/>
      <c r="AF13" s="10"/>
      <c r="AG13" s="18"/>
      <c r="AH13" s="2"/>
      <c r="AI13" s="2"/>
      <c r="AJ13" s="175"/>
    </row>
    <row r="14" spans="1:36" ht="19.5" customHeight="1">
      <c r="A14" s="14" t="s">
        <v>159</v>
      </c>
      <c r="B14" s="66">
        <v>0.015448</v>
      </c>
      <c r="C14" s="66">
        <f t="shared" si="0"/>
        <v>0.0186565496</v>
      </c>
      <c r="D14" s="8"/>
      <c r="E14" s="1"/>
      <c r="F14" s="9"/>
      <c r="G14" s="31"/>
      <c r="H14" s="1"/>
      <c r="I14" s="1"/>
      <c r="J14" s="1"/>
      <c r="K14" s="9"/>
      <c r="L14" s="8"/>
      <c r="M14" s="1"/>
      <c r="N14" s="1"/>
      <c r="O14" s="1"/>
      <c r="P14" s="9"/>
      <c r="Q14" s="36"/>
      <c r="R14" s="33"/>
      <c r="S14" s="33"/>
      <c r="T14" s="33"/>
      <c r="U14" s="37"/>
      <c r="V14" s="8"/>
      <c r="W14" s="20"/>
      <c r="X14" s="1"/>
      <c r="Y14" s="1"/>
      <c r="Z14" s="21"/>
      <c r="AA14" s="8"/>
      <c r="AB14" s="20"/>
      <c r="AC14" s="1"/>
      <c r="AD14" s="1"/>
      <c r="AE14" s="21"/>
      <c r="AF14" s="8"/>
      <c r="AG14" s="20"/>
      <c r="AH14" s="1"/>
      <c r="AI14" s="1"/>
      <c r="AJ14" s="176"/>
    </row>
    <row r="15" spans="1:36" ht="19.5" customHeight="1">
      <c r="A15" s="13" t="s">
        <v>564</v>
      </c>
      <c r="B15" s="64">
        <v>0.00571</v>
      </c>
      <c r="C15" s="64">
        <f t="shared" si="0"/>
        <v>0.006895966999999999</v>
      </c>
      <c r="D15" s="10"/>
      <c r="E15" s="2"/>
      <c r="F15" s="11"/>
      <c r="G15" s="30"/>
      <c r="H15" s="27"/>
      <c r="I15" s="27"/>
      <c r="J15" s="27"/>
      <c r="K15" s="28"/>
      <c r="L15" s="10"/>
      <c r="M15" s="2"/>
      <c r="N15" s="2"/>
      <c r="O15" s="2"/>
      <c r="P15" s="11"/>
      <c r="Q15" s="38"/>
      <c r="R15" s="34"/>
      <c r="S15" s="34"/>
      <c r="T15" s="34"/>
      <c r="U15" s="39"/>
      <c r="V15" s="10"/>
      <c r="W15" s="18"/>
      <c r="X15" s="2"/>
      <c r="Y15" s="2"/>
      <c r="Z15" s="19"/>
      <c r="AA15" s="10"/>
      <c r="AB15" s="18"/>
      <c r="AC15" s="2"/>
      <c r="AD15" s="2"/>
      <c r="AE15" s="19"/>
      <c r="AF15" s="10"/>
      <c r="AG15" s="18"/>
      <c r="AH15" s="2"/>
      <c r="AI15" s="2"/>
      <c r="AJ15" s="175"/>
    </row>
    <row r="16" spans="1:36" ht="19.5" customHeight="1">
      <c r="A16" s="14" t="s">
        <v>161</v>
      </c>
      <c r="B16" s="66">
        <v>0.002104</v>
      </c>
      <c r="C16" s="66">
        <f t="shared" si="0"/>
        <v>0.0025410008</v>
      </c>
      <c r="D16" s="8"/>
      <c r="E16" s="1"/>
      <c r="F16" s="9"/>
      <c r="G16" s="31"/>
      <c r="H16" s="1"/>
      <c r="I16" s="1"/>
      <c r="J16" s="1"/>
      <c r="K16" s="9"/>
      <c r="L16" s="8"/>
      <c r="M16" s="1"/>
      <c r="N16" s="1"/>
      <c r="O16" s="1"/>
      <c r="P16" s="9"/>
      <c r="Q16" s="36"/>
      <c r="R16" s="33"/>
      <c r="S16" s="33"/>
      <c r="T16" s="33"/>
      <c r="U16" s="37"/>
      <c r="V16" s="8"/>
      <c r="W16" s="20"/>
      <c r="X16" s="1"/>
      <c r="Y16" s="1"/>
      <c r="Z16" s="21"/>
      <c r="AA16" s="8"/>
      <c r="AB16" s="20"/>
      <c r="AC16" s="1"/>
      <c r="AD16" s="1"/>
      <c r="AE16" s="21"/>
      <c r="AF16" s="8"/>
      <c r="AG16" s="20"/>
      <c r="AH16" s="1"/>
      <c r="AI16" s="1"/>
      <c r="AJ16" s="176"/>
    </row>
    <row r="17" spans="1:36" ht="19.5" customHeight="1">
      <c r="A17" s="13" t="s">
        <v>162</v>
      </c>
      <c r="B17" s="64">
        <v>0.028308</v>
      </c>
      <c r="C17" s="64">
        <f t="shared" si="0"/>
        <v>0.0341875716</v>
      </c>
      <c r="D17" s="10"/>
      <c r="E17" s="2"/>
      <c r="F17" s="11"/>
      <c r="G17" s="30"/>
      <c r="H17" s="27"/>
      <c r="I17" s="27"/>
      <c r="J17" s="27"/>
      <c r="K17" s="28"/>
      <c r="L17" s="10"/>
      <c r="M17" s="2"/>
      <c r="N17" s="2"/>
      <c r="O17" s="2"/>
      <c r="P17" s="11"/>
      <c r="Q17" s="38"/>
      <c r="R17" s="34"/>
      <c r="S17" s="34"/>
      <c r="T17" s="34"/>
      <c r="U17" s="39"/>
      <c r="V17" s="10"/>
      <c r="W17" s="18"/>
      <c r="X17" s="2"/>
      <c r="Y17" s="2"/>
      <c r="Z17" s="19"/>
      <c r="AA17" s="10"/>
      <c r="AB17" s="18"/>
      <c r="AC17" s="2"/>
      <c r="AD17" s="2"/>
      <c r="AE17" s="19"/>
      <c r="AF17" s="10"/>
      <c r="AG17" s="18"/>
      <c r="AH17" s="2"/>
      <c r="AI17" s="2"/>
      <c r="AJ17" s="175"/>
    </row>
    <row r="18" spans="1:36" ht="19.5" customHeight="1">
      <c r="A18" s="14" t="s">
        <v>567</v>
      </c>
      <c r="B18" s="66">
        <v>0.004147</v>
      </c>
      <c r="C18" s="66">
        <f t="shared" si="0"/>
        <v>0.005008331899999999</v>
      </c>
      <c r="D18" s="8"/>
      <c r="E18" s="1"/>
      <c r="F18" s="9"/>
      <c r="G18" s="31"/>
      <c r="H18" s="1"/>
      <c r="I18" s="1"/>
      <c r="J18" s="1"/>
      <c r="K18" s="9"/>
      <c r="L18" s="8"/>
      <c r="M18" s="1"/>
      <c r="N18" s="1"/>
      <c r="O18" s="1"/>
      <c r="P18" s="9"/>
      <c r="Q18" s="36"/>
      <c r="R18" s="33"/>
      <c r="S18" s="33"/>
      <c r="T18" s="33"/>
      <c r="U18" s="37"/>
      <c r="V18" s="8"/>
      <c r="W18" s="20"/>
      <c r="X18" s="1"/>
      <c r="Y18" s="1"/>
      <c r="Z18" s="21"/>
      <c r="AA18" s="8"/>
      <c r="AB18" s="20"/>
      <c r="AC18" s="1"/>
      <c r="AD18" s="1"/>
      <c r="AE18" s="21"/>
      <c r="AF18" s="8"/>
      <c r="AG18" s="20"/>
      <c r="AH18" s="1"/>
      <c r="AI18" s="1"/>
      <c r="AJ18" s="176"/>
    </row>
    <row r="19" spans="1:36" ht="19.5" customHeight="1">
      <c r="A19" s="13" t="s">
        <v>346</v>
      </c>
      <c r="B19" s="64">
        <v>0.006251</v>
      </c>
      <c r="C19" s="64">
        <f t="shared" si="0"/>
        <v>0.0075493326999999995</v>
      </c>
      <c r="D19" s="10"/>
      <c r="E19" s="2"/>
      <c r="F19" s="11"/>
      <c r="G19" s="30"/>
      <c r="H19" s="27"/>
      <c r="I19" s="27"/>
      <c r="J19" s="27"/>
      <c r="K19" s="28"/>
      <c r="L19" s="10"/>
      <c r="M19" s="2"/>
      <c r="N19" s="2"/>
      <c r="O19" s="2"/>
      <c r="P19" s="11"/>
      <c r="Q19" s="38"/>
      <c r="R19" s="34"/>
      <c r="S19" s="34"/>
      <c r="T19" s="34"/>
      <c r="U19" s="39"/>
      <c r="V19" s="10"/>
      <c r="W19" s="18"/>
      <c r="X19" s="2"/>
      <c r="Y19" s="2"/>
      <c r="Z19" s="19"/>
      <c r="AA19" s="10"/>
      <c r="AB19" s="18"/>
      <c r="AC19" s="2"/>
      <c r="AD19" s="2"/>
      <c r="AE19" s="19"/>
      <c r="AF19" s="10"/>
      <c r="AG19" s="18"/>
      <c r="AH19" s="2"/>
      <c r="AI19" s="2"/>
      <c r="AJ19" s="175"/>
    </row>
    <row r="20" spans="1:36" ht="19.5" customHeight="1">
      <c r="A20" s="14" t="s">
        <v>565</v>
      </c>
      <c r="B20" s="66">
        <v>0.006431</v>
      </c>
      <c r="C20" s="66">
        <f t="shared" si="0"/>
        <v>0.0077667187</v>
      </c>
      <c r="D20" s="8"/>
      <c r="E20" s="1"/>
      <c r="F20" s="9"/>
      <c r="G20" s="31"/>
      <c r="H20" s="1"/>
      <c r="I20" s="1"/>
      <c r="J20" s="1"/>
      <c r="K20" s="9"/>
      <c r="L20" s="8"/>
      <c r="M20" s="1"/>
      <c r="N20" s="1"/>
      <c r="O20" s="1"/>
      <c r="P20" s="9"/>
      <c r="Q20" s="36"/>
      <c r="R20" s="33"/>
      <c r="S20" s="33"/>
      <c r="T20" s="33"/>
      <c r="U20" s="37"/>
      <c r="V20" s="8"/>
      <c r="W20" s="20"/>
      <c r="X20" s="1"/>
      <c r="Y20" s="1"/>
      <c r="Z20" s="21"/>
      <c r="AA20" s="8"/>
      <c r="AB20" s="20"/>
      <c r="AC20" s="1"/>
      <c r="AD20" s="1"/>
      <c r="AE20" s="21"/>
      <c r="AF20" s="8"/>
      <c r="AG20" s="20"/>
      <c r="AH20" s="1"/>
      <c r="AI20" s="1"/>
      <c r="AJ20" s="176"/>
    </row>
    <row r="21" spans="1:36" ht="19.5" customHeight="1">
      <c r="A21" s="13" t="s">
        <v>566</v>
      </c>
      <c r="B21" s="64">
        <v>0.019954</v>
      </c>
      <c r="C21" s="64">
        <f t="shared" si="0"/>
        <v>0.0240984458</v>
      </c>
      <c r="D21" s="10"/>
      <c r="E21" s="2"/>
      <c r="F21" s="11"/>
      <c r="G21" s="30"/>
      <c r="H21" s="27"/>
      <c r="I21" s="27"/>
      <c r="J21" s="27"/>
      <c r="K21" s="28"/>
      <c r="L21" s="10"/>
      <c r="M21" s="2"/>
      <c r="N21" s="2"/>
      <c r="O21" s="2"/>
      <c r="P21" s="11"/>
      <c r="Q21" s="38"/>
      <c r="R21" s="34"/>
      <c r="S21" s="34"/>
      <c r="T21" s="34"/>
      <c r="U21" s="39"/>
      <c r="V21" s="10"/>
      <c r="W21" s="18"/>
      <c r="X21" s="2"/>
      <c r="Y21" s="2"/>
      <c r="Z21" s="19"/>
      <c r="AA21" s="10"/>
      <c r="AB21" s="18"/>
      <c r="AC21" s="2"/>
      <c r="AD21" s="2"/>
      <c r="AE21" s="19"/>
      <c r="AF21" s="10"/>
      <c r="AG21" s="18"/>
      <c r="AH21" s="2"/>
      <c r="AI21" s="2"/>
      <c r="AJ21" s="175"/>
    </row>
    <row r="22" spans="1:36" ht="19.5" customHeight="1">
      <c r="A22" s="14" t="s">
        <v>347</v>
      </c>
      <c r="B22" s="66">
        <v>0.056555</v>
      </c>
      <c r="C22" s="66">
        <f t="shared" si="0"/>
        <v>0.0683014735</v>
      </c>
      <c r="D22" s="8"/>
      <c r="E22" s="1"/>
      <c r="F22" s="9"/>
      <c r="G22" s="31"/>
      <c r="H22" s="1"/>
      <c r="I22" s="1"/>
      <c r="J22" s="1"/>
      <c r="K22" s="9"/>
      <c r="L22" s="8"/>
      <c r="M22" s="1"/>
      <c r="N22" s="1"/>
      <c r="O22" s="1"/>
      <c r="P22" s="9"/>
      <c r="Q22" s="36"/>
      <c r="R22" s="33"/>
      <c r="S22" s="33"/>
      <c r="T22" s="33"/>
      <c r="U22" s="37"/>
      <c r="V22" s="8"/>
      <c r="W22" s="20"/>
      <c r="X22" s="1"/>
      <c r="Y22" s="1"/>
      <c r="Z22" s="21"/>
      <c r="AA22" s="8"/>
      <c r="AB22" s="20"/>
      <c r="AC22" s="1"/>
      <c r="AD22" s="1"/>
      <c r="AE22" s="21"/>
      <c r="AF22" s="8"/>
      <c r="AG22" s="20"/>
      <c r="AH22" s="1"/>
      <c r="AI22" s="1"/>
      <c r="AJ22" s="176"/>
    </row>
    <row r="23" spans="1:36" ht="19.5" customHeight="1">
      <c r="A23" s="13" t="s">
        <v>163</v>
      </c>
      <c r="B23" s="64">
        <v>0.002705</v>
      </c>
      <c r="C23" s="64">
        <f t="shared" si="0"/>
        <v>0.0032668285</v>
      </c>
      <c r="D23" s="10"/>
      <c r="E23" s="2"/>
      <c r="F23" s="11"/>
      <c r="G23" s="30"/>
      <c r="H23" s="27"/>
      <c r="I23" s="27"/>
      <c r="J23" s="27"/>
      <c r="K23" s="28"/>
      <c r="L23" s="10"/>
      <c r="M23" s="2"/>
      <c r="N23" s="2"/>
      <c r="O23" s="2"/>
      <c r="P23" s="11"/>
      <c r="Q23" s="38"/>
      <c r="R23" s="34"/>
      <c r="S23" s="34"/>
      <c r="T23" s="34"/>
      <c r="U23" s="39"/>
      <c r="V23" s="10"/>
      <c r="W23" s="18"/>
      <c r="X23" s="2"/>
      <c r="Y23" s="2"/>
      <c r="Z23" s="19"/>
      <c r="AA23" s="10"/>
      <c r="AB23" s="18"/>
      <c r="AC23" s="2"/>
      <c r="AD23" s="2"/>
      <c r="AE23" s="19"/>
      <c r="AF23" s="10"/>
      <c r="AG23" s="18"/>
      <c r="AH23" s="2"/>
      <c r="AI23" s="2"/>
      <c r="AJ23" s="175"/>
    </row>
    <row r="24" spans="1:36" ht="19.5" customHeight="1">
      <c r="A24" s="14" t="s">
        <v>164</v>
      </c>
      <c r="B24" s="66">
        <v>0.002705</v>
      </c>
      <c r="C24" s="66">
        <f t="shared" si="0"/>
        <v>0.0032668285</v>
      </c>
      <c r="D24" s="8"/>
      <c r="E24" s="1"/>
      <c r="F24" s="9"/>
      <c r="G24" s="31"/>
      <c r="H24" s="1"/>
      <c r="I24" s="1"/>
      <c r="J24" s="1"/>
      <c r="K24" s="9"/>
      <c r="L24" s="8"/>
      <c r="M24" s="1"/>
      <c r="N24" s="1"/>
      <c r="O24" s="1"/>
      <c r="P24" s="9"/>
      <c r="Q24" s="36"/>
      <c r="R24" s="33"/>
      <c r="S24" s="33"/>
      <c r="T24" s="33"/>
      <c r="U24" s="37"/>
      <c r="V24" s="8"/>
      <c r="W24" s="20"/>
      <c r="X24" s="1"/>
      <c r="Y24" s="1"/>
      <c r="Z24" s="21"/>
      <c r="AA24" s="8"/>
      <c r="AB24" s="20"/>
      <c r="AC24" s="1"/>
      <c r="AD24" s="1"/>
      <c r="AE24" s="21"/>
      <c r="AF24" s="8"/>
      <c r="AG24" s="20"/>
      <c r="AH24" s="1"/>
      <c r="AI24" s="1"/>
      <c r="AJ24" s="176"/>
    </row>
    <row r="25" spans="1:36" ht="19.5" customHeight="1">
      <c r="A25" s="13" t="s">
        <v>363</v>
      </c>
      <c r="B25" s="64">
        <v>0.002524</v>
      </c>
      <c r="C25" s="64">
        <f t="shared" si="0"/>
        <v>0.0030482348</v>
      </c>
      <c r="D25" s="10"/>
      <c r="E25" s="2"/>
      <c r="F25" s="11"/>
      <c r="G25" s="30"/>
      <c r="H25" s="27"/>
      <c r="I25" s="27"/>
      <c r="J25" s="27"/>
      <c r="K25" s="28"/>
      <c r="L25" s="10"/>
      <c r="M25" s="2"/>
      <c r="N25" s="2"/>
      <c r="O25" s="2"/>
      <c r="P25" s="11"/>
      <c r="Q25" s="38"/>
      <c r="R25" s="34"/>
      <c r="S25" s="34"/>
      <c r="T25" s="34"/>
      <c r="U25" s="39"/>
      <c r="V25" s="10"/>
      <c r="W25" s="18"/>
      <c r="X25" s="2"/>
      <c r="Y25" s="2"/>
      <c r="Z25" s="19"/>
      <c r="AA25" s="10"/>
      <c r="AB25" s="18"/>
      <c r="AC25" s="2"/>
      <c r="AD25" s="2"/>
      <c r="AE25" s="19"/>
      <c r="AF25" s="10"/>
      <c r="AG25" s="18"/>
      <c r="AH25" s="2"/>
      <c r="AI25" s="2"/>
      <c r="AJ25" s="175"/>
    </row>
    <row r="26" spans="1:36" ht="19.5" customHeight="1">
      <c r="A26" s="14" t="s">
        <v>165</v>
      </c>
      <c r="B26" s="66">
        <v>0.003486</v>
      </c>
      <c r="C26" s="66">
        <f t="shared" si="0"/>
        <v>0.0042100422</v>
      </c>
      <c r="D26" s="8"/>
      <c r="E26" s="1"/>
      <c r="F26" s="9"/>
      <c r="G26" s="31"/>
      <c r="H26" s="1"/>
      <c r="I26" s="1"/>
      <c r="J26" s="1"/>
      <c r="K26" s="9"/>
      <c r="L26" s="8"/>
      <c r="M26" s="1"/>
      <c r="N26" s="1"/>
      <c r="O26" s="1"/>
      <c r="P26" s="9"/>
      <c r="Q26" s="36"/>
      <c r="R26" s="33"/>
      <c r="S26" s="33"/>
      <c r="T26" s="33"/>
      <c r="U26" s="37"/>
      <c r="V26" s="8"/>
      <c r="W26" s="20"/>
      <c r="X26" s="1"/>
      <c r="Y26" s="1"/>
      <c r="Z26" s="21"/>
      <c r="AA26" s="8"/>
      <c r="AB26" s="20"/>
      <c r="AC26" s="1"/>
      <c r="AD26" s="1"/>
      <c r="AE26" s="21"/>
      <c r="AF26" s="8"/>
      <c r="AG26" s="20"/>
      <c r="AH26" s="1"/>
      <c r="AI26" s="1"/>
      <c r="AJ26" s="176"/>
    </row>
    <row r="27" spans="1:36" ht="19.5" customHeight="1">
      <c r="A27" s="13" t="s">
        <v>166</v>
      </c>
      <c r="B27" s="64">
        <v>0.005109</v>
      </c>
      <c r="C27" s="64">
        <f t="shared" si="0"/>
        <v>0.0061701392999999995</v>
      </c>
      <c r="D27" s="10"/>
      <c r="E27" s="2"/>
      <c r="F27" s="11"/>
      <c r="G27" s="30"/>
      <c r="H27" s="27"/>
      <c r="I27" s="27"/>
      <c r="J27" s="27"/>
      <c r="K27" s="28"/>
      <c r="L27" s="10"/>
      <c r="M27" s="2"/>
      <c r="N27" s="2"/>
      <c r="O27" s="2"/>
      <c r="P27" s="11"/>
      <c r="Q27" s="38"/>
      <c r="R27" s="34"/>
      <c r="S27" s="34"/>
      <c r="T27" s="34"/>
      <c r="U27" s="39"/>
      <c r="V27" s="10"/>
      <c r="W27" s="18"/>
      <c r="X27" s="2"/>
      <c r="Y27" s="2"/>
      <c r="Z27" s="19"/>
      <c r="AA27" s="10"/>
      <c r="AB27" s="18"/>
      <c r="AC27" s="2"/>
      <c r="AD27" s="2"/>
      <c r="AE27" s="19"/>
      <c r="AF27" s="10"/>
      <c r="AG27" s="18"/>
      <c r="AH27" s="2"/>
      <c r="AI27" s="2"/>
      <c r="AJ27" s="175"/>
    </row>
    <row r="28" spans="1:36" ht="19.5" customHeight="1">
      <c r="A28" s="14" t="s">
        <v>167</v>
      </c>
      <c r="B28" s="66">
        <v>0.005229</v>
      </c>
      <c r="C28" s="66">
        <f t="shared" si="0"/>
        <v>0.0063150633</v>
      </c>
      <c r="D28" s="8"/>
      <c r="E28" s="1"/>
      <c r="F28" s="9"/>
      <c r="G28" s="31"/>
      <c r="H28" s="1"/>
      <c r="I28" s="1"/>
      <c r="J28" s="1"/>
      <c r="K28" s="9"/>
      <c r="L28" s="8"/>
      <c r="M28" s="1"/>
      <c r="N28" s="1"/>
      <c r="O28" s="1"/>
      <c r="P28" s="9"/>
      <c r="Q28" s="36"/>
      <c r="R28" s="33"/>
      <c r="S28" s="33"/>
      <c r="T28" s="33"/>
      <c r="U28" s="37"/>
      <c r="V28" s="8"/>
      <c r="W28" s="20"/>
      <c r="X28" s="1"/>
      <c r="Y28" s="1"/>
      <c r="Z28" s="21"/>
      <c r="AA28" s="8"/>
      <c r="AB28" s="20"/>
      <c r="AC28" s="1"/>
      <c r="AD28" s="1"/>
      <c r="AE28" s="21"/>
      <c r="AF28" s="8"/>
      <c r="AG28" s="20"/>
      <c r="AH28" s="1"/>
      <c r="AI28" s="1"/>
      <c r="AJ28" s="176"/>
    </row>
    <row r="29" spans="1:36" ht="19.5" customHeight="1">
      <c r="A29" s="13" t="s">
        <v>168</v>
      </c>
      <c r="B29" s="64">
        <v>0.009256</v>
      </c>
      <c r="C29" s="64">
        <f t="shared" si="0"/>
        <v>0.0111784712</v>
      </c>
      <c r="D29" s="10"/>
      <c r="E29" s="2"/>
      <c r="F29" s="11"/>
      <c r="G29" s="30"/>
      <c r="H29" s="27"/>
      <c r="I29" s="27"/>
      <c r="J29" s="27"/>
      <c r="K29" s="28"/>
      <c r="L29" s="10"/>
      <c r="M29" s="2"/>
      <c r="N29" s="2"/>
      <c r="O29" s="2"/>
      <c r="P29" s="11"/>
      <c r="Q29" s="38"/>
      <c r="R29" s="34"/>
      <c r="S29" s="34"/>
      <c r="T29" s="34"/>
      <c r="U29" s="39"/>
      <c r="V29" s="10"/>
      <c r="W29" s="18"/>
      <c r="X29" s="2"/>
      <c r="Y29" s="2"/>
      <c r="Z29" s="19"/>
      <c r="AA29" s="10"/>
      <c r="AB29" s="18"/>
      <c r="AC29" s="2"/>
      <c r="AD29" s="2"/>
      <c r="AE29" s="19"/>
      <c r="AF29" s="10"/>
      <c r="AG29" s="18"/>
      <c r="AH29" s="2"/>
      <c r="AI29" s="2"/>
      <c r="AJ29" s="175"/>
    </row>
    <row r="30" spans="1:36" ht="19.5" customHeight="1">
      <c r="A30" s="14" t="s">
        <v>402</v>
      </c>
      <c r="B30" s="66">
        <v>0.009796</v>
      </c>
      <c r="C30" s="66">
        <f t="shared" si="0"/>
        <v>0.0118306292</v>
      </c>
      <c r="D30" s="8"/>
      <c r="E30" s="1"/>
      <c r="F30" s="9"/>
      <c r="G30" s="31"/>
      <c r="H30" s="1"/>
      <c r="I30" s="1"/>
      <c r="J30" s="1"/>
      <c r="K30" s="9"/>
      <c r="L30" s="8"/>
      <c r="M30" s="1"/>
      <c r="N30" s="1"/>
      <c r="O30" s="1"/>
      <c r="P30" s="9"/>
      <c r="Q30" s="36"/>
      <c r="R30" s="33"/>
      <c r="S30" s="33"/>
      <c r="T30" s="33"/>
      <c r="U30" s="37"/>
      <c r="V30" s="8"/>
      <c r="W30" s="20"/>
      <c r="X30" s="1"/>
      <c r="Y30" s="1"/>
      <c r="Z30" s="21"/>
      <c r="AA30" s="8"/>
      <c r="AB30" s="20"/>
      <c r="AC30" s="1"/>
      <c r="AD30" s="1"/>
      <c r="AE30" s="21"/>
      <c r="AF30" s="8"/>
      <c r="AG30" s="20"/>
      <c r="AH30" s="1"/>
      <c r="AI30" s="1"/>
      <c r="AJ30" s="176"/>
    </row>
    <row r="31" spans="1:36" ht="19.5" customHeight="1">
      <c r="A31" s="13" t="s">
        <v>169</v>
      </c>
      <c r="B31" s="64">
        <v>0.038345</v>
      </c>
      <c r="C31" s="64">
        <f t="shared" si="0"/>
        <v>0.0463092565</v>
      </c>
      <c r="D31" s="10"/>
      <c r="E31" s="2"/>
      <c r="F31" s="11"/>
      <c r="G31" s="30"/>
      <c r="H31" s="27"/>
      <c r="I31" s="27"/>
      <c r="J31" s="27"/>
      <c r="K31" s="28"/>
      <c r="L31" s="10"/>
      <c r="M31" s="2"/>
      <c r="N31" s="2"/>
      <c r="O31" s="2"/>
      <c r="P31" s="11"/>
      <c r="Q31" s="38"/>
      <c r="R31" s="34"/>
      <c r="S31" s="34"/>
      <c r="T31" s="34"/>
      <c r="U31" s="39"/>
      <c r="V31" s="10"/>
      <c r="W31" s="18"/>
      <c r="X31" s="2"/>
      <c r="Y31" s="2"/>
      <c r="Z31" s="19"/>
      <c r="AA31" s="10"/>
      <c r="AB31" s="18"/>
      <c r="AC31" s="2"/>
      <c r="AD31" s="2"/>
      <c r="AE31" s="19"/>
      <c r="AF31" s="10"/>
      <c r="AG31" s="18"/>
      <c r="AH31" s="2"/>
      <c r="AI31" s="2"/>
      <c r="AJ31" s="175"/>
    </row>
    <row r="32" spans="1:36" ht="19.5" customHeight="1">
      <c r="A32" s="14" t="s">
        <v>348</v>
      </c>
      <c r="B32" s="66">
        <v>15.145204</v>
      </c>
      <c r="C32" s="66">
        <f t="shared" si="0"/>
        <v>18.290862870799998</v>
      </c>
      <c r="D32" s="8"/>
      <c r="E32" s="1"/>
      <c r="F32" s="9"/>
      <c r="G32" s="31"/>
      <c r="H32" s="1"/>
      <c r="I32" s="1"/>
      <c r="J32" s="1"/>
      <c r="K32" s="9"/>
      <c r="L32" s="8"/>
      <c r="M32" s="1"/>
      <c r="N32" s="1"/>
      <c r="O32" s="1"/>
      <c r="P32" s="9"/>
      <c r="Q32" s="36"/>
      <c r="R32" s="33"/>
      <c r="S32" s="33"/>
      <c r="T32" s="33"/>
      <c r="U32" s="37"/>
      <c r="V32" s="8"/>
      <c r="W32" s="20"/>
      <c r="X32" s="1"/>
      <c r="Y32" s="1"/>
      <c r="Z32" s="21"/>
      <c r="AA32" s="8"/>
      <c r="AB32" s="20"/>
      <c r="AC32" s="1"/>
      <c r="AD32" s="1"/>
      <c r="AE32" s="21"/>
      <c r="AF32" s="8"/>
      <c r="AG32" s="20"/>
      <c r="AH32" s="1"/>
      <c r="AI32" s="1"/>
      <c r="AJ32" s="176"/>
    </row>
    <row r="33" spans="1:36" ht="19.5" customHeight="1">
      <c r="A33" s="13" t="s">
        <v>170</v>
      </c>
      <c r="B33" s="64">
        <v>0.033296</v>
      </c>
      <c r="C33" s="64">
        <f t="shared" si="0"/>
        <v>0.0402115792</v>
      </c>
      <c r="D33" s="10"/>
      <c r="E33" s="2"/>
      <c r="F33" s="11"/>
      <c r="G33" s="30"/>
      <c r="H33" s="27"/>
      <c r="I33" s="27"/>
      <c r="J33" s="27"/>
      <c r="K33" s="28"/>
      <c r="L33" s="10"/>
      <c r="M33" s="2"/>
      <c r="N33" s="2"/>
      <c r="O33" s="2"/>
      <c r="P33" s="11"/>
      <c r="Q33" s="38"/>
      <c r="R33" s="34"/>
      <c r="S33" s="34"/>
      <c r="T33" s="34"/>
      <c r="U33" s="39"/>
      <c r="V33" s="10"/>
      <c r="W33" s="18"/>
      <c r="X33" s="2"/>
      <c r="Y33" s="2"/>
      <c r="Z33" s="19"/>
      <c r="AA33" s="10"/>
      <c r="AB33" s="18"/>
      <c r="AC33" s="2"/>
      <c r="AD33" s="2"/>
      <c r="AE33" s="19"/>
      <c r="AF33" s="10"/>
      <c r="AG33" s="18"/>
      <c r="AH33" s="2"/>
      <c r="AI33" s="2"/>
      <c r="AJ33" s="175"/>
    </row>
    <row r="34" spans="1:36" ht="19.5" customHeight="1">
      <c r="A34" s="14" t="s">
        <v>171</v>
      </c>
      <c r="B34" s="66">
        <v>0.013162</v>
      </c>
      <c r="C34" s="66">
        <f t="shared" si="0"/>
        <v>0.0158957474</v>
      </c>
      <c r="D34" s="8"/>
      <c r="E34" s="1"/>
      <c r="F34" s="9"/>
      <c r="G34" s="31"/>
      <c r="H34" s="1"/>
      <c r="I34" s="1"/>
      <c r="J34" s="1"/>
      <c r="K34" s="9"/>
      <c r="L34" s="8"/>
      <c r="M34" s="1"/>
      <c r="N34" s="1"/>
      <c r="O34" s="1"/>
      <c r="P34" s="9"/>
      <c r="Q34" s="36"/>
      <c r="R34" s="33"/>
      <c r="S34" s="33"/>
      <c r="T34" s="33"/>
      <c r="U34" s="37"/>
      <c r="V34" s="8"/>
      <c r="W34" s="20"/>
      <c r="X34" s="1"/>
      <c r="Y34" s="1"/>
      <c r="Z34" s="21"/>
      <c r="AA34" s="8"/>
      <c r="AB34" s="20"/>
      <c r="AC34" s="1"/>
      <c r="AD34" s="1"/>
      <c r="AE34" s="21"/>
      <c r="AF34" s="8"/>
      <c r="AG34" s="20"/>
      <c r="AH34" s="1"/>
      <c r="AI34" s="1"/>
      <c r="AJ34" s="176"/>
    </row>
    <row r="35" spans="1:36" ht="19.5" customHeight="1">
      <c r="A35" s="13" t="s">
        <v>349</v>
      </c>
      <c r="B35" s="64">
        <v>0.006731</v>
      </c>
      <c r="C35" s="64">
        <f t="shared" si="0"/>
        <v>0.0081290287</v>
      </c>
      <c r="D35" s="10"/>
      <c r="E35" s="2"/>
      <c r="F35" s="11"/>
      <c r="G35" s="30"/>
      <c r="H35" s="27"/>
      <c r="I35" s="27"/>
      <c r="J35" s="27"/>
      <c r="K35" s="28"/>
      <c r="L35" s="10"/>
      <c r="M35" s="2"/>
      <c r="N35" s="2"/>
      <c r="O35" s="2"/>
      <c r="P35" s="11"/>
      <c r="Q35" s="38"/>
      <c r="R35" s="34"/>
      <c r="S35" s="34"/>
      <c r="T35" s="34"/>
      <c r="U35" s="39"/>
      <c r="V35" s="10"/>
      <c r="W35" s="18"/>
      <c r="X35" s="2"/>
      <c r="Y35" s="2"/>
      <c r="Z35" s="19"/>
      <c r="AA35" s="10"/>
      <c r="AB35" s="18"/>
      <c r="AC35" s="2"/>
      <c r="AD35" s="2"/>
      <c r="AE35" s="19"/>
      <c r="AF35" s="10"/>
      <c r="AG35" s="18"/>
      <c r="AH35" s="2"/>
      <c r="AI35" s="2"/>
      <c r="AJ35" s="175"/>
    </row>
    <row r="36" spans="1:36" ht="19.5" customHeight="1">
      <c r="A36" s="14" t="s">
        <v>172</v>
      </c>
      <c r="B36" s="66">
        <v>0.001202</v>
      </c>
      <c r="C36" s="66">
        <f t="shared" si="0"/>
        <v>0.0014516554</v>
      </c>
      <c r="D36" s="8"/>
      <c r="E36" s="1"/>
      <c r="F36" s="9"/>
      <c r="G36" s="31"/>
      <c r="H36" s="1"/>
      <c r="I36" s="1"/>
      <c r="J36" s="1"/>
      <c r="K36" s="9"/>
      <c r="L36" s="8"/>
      <c r="M36" s="1"/>
      <c r="N36" s="1"/>
      <c r="O36" s="1"/>
      <c r="P36" s="9"/>
      <c r="Q36" s="36"/>
      <c r="R36" s="33"/>
      <c r="S36" s="33"/>
      <c r="T36" s="33"/>
      <c r="U36" s="37"/>
      <c r="V36" s="8"/>
      <c r="W36" s="20"/>
      <c r="X36" s="1"/>
      <c r="Y36" s="1"/>
      <c r="Z36" s="21"/>
      <c r="AA36" s="8"/>
      <c r="AB36" s="20"/>
      <c r="AC36" s="1"/>
      <c r="AD36" s="1"/>
      <c r="AE36" s="21"/>
      <c r="AF36" s="8"/>
      <c r="AG36" s="20"/>
      <c r="AH36" s="1"/>
      <c r="AI36" s="1"/>
      <c r="AJ36" s="176"/>
    </row>
    <row r="37" spans="1:36" ht="19.5" customHeight="1">
      <c r="A37" s="13" t="s">
        <v>173</v>
      </c>
      <c r="B37" s="64">
        <v>0.001022</v>
      </c>
      <c r="C37" s="64">
        <f t="shared" si="0"/>
        <v>0.0012342693999999998</v>
      </c>
      <c r="D37" s="10"/>
      <c r="E37" s="2"/>
      <c r="F37" s="11"/>
      <c r="G37" s="30"/>
      <c r="H37" s="27"/>
      <c r="I37" s="27"/>
      <c r="J37" s="27"/>
      <c r="K37" s="28"/>
      <c r="L37" s="10"/>
      <c r="M37" s="2"/>
      <c r="N37" s="2"/>
      <c r="O37" s="2"/>
      <c r="P37" s="11"/>
      <c r="Q37" s="38"/>
      <c r="R37" s="34"/>
      <c r="S37" s="34"/>
      <c r="T37" s="34"/>
      <c r="U37" s="39"/>
      <c r="V37" s="10"/>
      <c r="W37" s="18"/>
      <c r="X37" s="2"/>
      <c r="Y37" s="2"/>
      <c r="Z37" s="19"/>
      <c r="AA37" s="10"/>
      <c r="AB37" s="18"/>
      <c r="AC37" s="2"/>
      <c r="AD37" s="2"/>
      <c r="AE37" s="19"/>
      <c r="AF37" s="10"/>
      <c r="AG37" s="18"/>
      <c r="AH37" s="2"/>
      <c r="AI37" s="2"/>
      <c r="AJ37" s="175"/>
    </row>
    <row r="38" spans="1:36" ht="19.5" customHeight="1">
      <c r="A38" s="14" t="s">
        <v>174</v>
      </c>
      <c r="B38" s="66">
        <v>0.008895</v>
      </c>
      <c r="C38" s="66">
        <f t="shared" si="0"/>
        <v>0.0107424915</v>
      </c>
      <c r="D38" s="8"/>
      <c r="E38" s="1"/>
      <c r="F38" s="9"/>
      <c r="G38" s="31"/>
      <c r="H38" s="1"/>
      <c r="I38" s="1"/>
      <c r="J38" s="1"/>
      <c r="K38" s="9"/>
      <c r="L38" s="8"/>
      <c r="M38" s="1"/>
      <c r="N38" s="1"/>
      <c r="O38" s="1"/>
      <c r="P38" s="9"/>
      <c r="Q38" s="36"/>
      <c r="R38" s="33"/>
      <c r="S38" s="33"/>
      <c r="T38" s="33"/>
      <c r="U38" s="37"/>
      <c r="V38" s="8"/>
      <c r="W38" s="20"/>
      <c r="X38" s="1"/>
      <c r="Y38" s="1"/>
      <c r="Z38" s="21"/>
      <c r="AA38" s="8"/>
      <c r="AB38" s="20"/>
      <c r="AC38" s="1"/>
      <c r="AD38" s="1"/>
      <c r="AE38" s="21"/>
      <c r="AF38" s="8"/>
      <c r="AG38" s="20"/>
      <c r="AH38" s="1"/>
      <c r="AI38" s="1"/>
      <c r="AJ38" s="176"/>
    </row>
    <row r="39" spans="1:36" ht="19.5" customHeight="1">
      <c r="A39" s="13" t="s">
        <v>175</v>
      </c>
      <c r="B39" s="64">
        <v>0.01166</v>
      </c>
      <c r="C39" s="64">
        <f t="shared" si="0"/>
        <v>0.014081782000000001</v>
      </c>
      <c r="D39" s="10"/>
      <c r="E39" s="2"/>
      <c r="F39" s="11"/>
      <c r="G39" s="30"/>
      <c r="H39" s="27"/>
      <c r="I39" s="27"/>
      <c r="J39" s="27"/>
      <c r="K39" s="28"/>
      <c r="L39" s="10"/>
      <c r="M39" s="2"/>
      <c r="N39" s="2"/>
      <c r="O39" s="2"/>
      <c r="P39" s="11"/>
      <c r="Q39" s="38"/>
      <c r="R39" s="34"/>
      <c r="S39" s="34"/>
      <c r="T39" s="34"/>
      <c r="U39" s="39"/>
      <c r="V39" s="10"/>
      <c r="W39" s="18"/>
      <c r="X39" s="2"/>
      <c r="Y39" s="2"/>
      <c r="Z39" s="19"/>
      <c r="AA39" s="10"/>
      <c r="AB39" s="18"/>
      <c r="AC39" s="2"/>
      <c r="AD39" s="2"/>
      <c r="AE39" s="19"/>
      <c r="AF39" s="10"/>
      <c r="AG39" s="18"/>
      <c r="AH39" s="2"/>
      <c r="AI39" s="2"/>
      <c r="AJ39" s="175"/>
    </row>
    <row r="40" spans="1:36" ht="19.5" customHeight="1">
      <c r="A40" s="14" t="s">
        <v>350</v>
      </c>
      <c r="B40" s="66">
        <v>0.003606</v>
      </c>
      <c r="C40" s="66">
        <f t="shared" si="0"/>
        <v>0.0043549662</v>
      </c>
      <c r="D40" s="8"/>
      <c r="E40" s="1"/>
      <c r="F40" s="9"/>
      <c r="G40" s="31"/>
      <c r="H40" s="1"/>
      <c r="I40" s="1"/>
      <c r="J40" s="1"/>
      <c r="K40" s="9"/>
      <c r="L40" s="8"/>
      <c r="M40" s="1"/>
      <c r="N40" s="1"/>
      <c r="O40" s="1"/>
      <c r="P40" s="9"/>
      <c r="Q40" s="36"/>
      <c r="R40" s="33"/>
      <c r="S40" s="33"/>
      <c r="T40" s="33"/>
      <c r="U40" s="37"/>
      <c r="V40" s="8"/>
      <c r="W40" s="20"/>
      <c r="X40" s="1"/>
      <c r="Y40" s="1"/>
      <c r="Z40" s="21"/>
      <c r="AA40" s="8"/>
      <c r="AB40" s="20"/>
      <c r="AC40" s="1"/>
      <c r="AD40" s="1"/>
      <c r="AE40" s="21"/>
      <c r="AF40" s="8"/>
      <c r="AG40" s="20"/>
      <c r="AH40" s="1"/>
      <c r="AI40" s="1"/>
      <c r="AJ40" s="176"/>
    </row>
    <row r="41" spans="1:36" ht="19.5" customHeight="1">
      <c r="A41" s="13" t="s">
        <v>176</v>
      </c>
      <c r="B41" s="64">
        <v>0.001803</v>
      </c>
      <c r="C41" s="64">
        <f t="shared" si="0"/>
        <v>0.0021774831</v>
      </c>
      <c r="D41" s="10"/>
      <c r="E41" s="2"/>
      <c r="F41" s="11"/>
      <c r="G41" s="30"/>
      <c r="H41" s="27"/>
      <c r="I41" s="27"/>
      <c r="J41" s="27"/>
      <c r="K41" s="28"/>
      <c r="L41" s="10"/>
      <c r="M41" s="2"/>
      <c r="N41" s="2"/>
      <c r="O41" s="2"/>
      <c r="P41" s="11"/>
      <c r="Q41" s="38"/>
      <c r="R41" s="34"/>
      <c r="S41" s="34"/>
      <c r="T41" s="34"/>
      <c r="U41" s="39"/>
      <c r="V41" s="10"/>
      <c r="W41" s="18"/>
      <c r="X41" s="2"/>
      <c r="Y41" s="2"/>
      <c r="Z41" s="19"/>
      <c r="AA41" s="10"/>
      <c r="AB41" s="18"/>
      <c r="AC41" s="2"/>
      <c r="AD41" s="2"/>
      <c r="AE41" s="19"/>
      <c r="AF41" s="10"/>
      <c r="AG41" s="18"/>
      <c r="AH41" s="2"/>
      <c r="AI41" s="2"/>
      <c r="AJ41" s="175"/>
    </row>
    <row r="42" spans="1:36" ht="19.5" customHeight="1">
      <c r="A42" s="14" t="s">
        <v>177</v>
      </c>
      <c r="B42" s="66">
        <v>0.032455</v>
      </c>
      <c r="C42" s="66">
        <f t="shared" si="0"/>
        <v>0.0391959035</v>
      </c>
      <c r="D42" s="8"/>
      <c r="E42" s="1"/>
      <c r="F42" s="9"/>
      <c r="G42" s="31"/>
      <c r="H42" s="1"/>
      <c r="I42" s="1"/>
      <c r="J42" s="1"/>
      <c r="K42" s="9"/>
      <c r="L42" s="8"/>
      <c r="M42" s="1"/>
      <c r="N42" s="1"/>
      <c r="O42" s="1"/>
      <c r="P42" s="9"/>
      <c r="Q42" s="36"/>
      <c r="R42" s="33"/>
      <c r="S42" s="33"/>
      <c r="T42" s="33"/>
      <c r="U42" s="37"/>
      <c r="V42" s="8"/>
      <c r="W42" s="20"/>
      <c r="X42" s="1"/>
      <c r="Y42" s="1"/>
      <c r="Z42" s="21"/>
      <c r="AA42" s="8"/>
      <c r="AB42" s="20"/>
      <c r="AC42" s="1"/>
      <c r="AD42" s="1"/>
      <c r="AE42" s="21"/>
      <c r="AF42" s="8"/>
      <c r="AG42" s="20"/>
      <c r="AH42" s="1"/>
      <c r="AI42" s="1"/>
      <c r="AJ42" s="176"/>
    </row>
    <row r="43" spans="1:36" ht="19.5" customHeight="1">
      <c r="A43" s="13" t="s">
        <v>178</v>
      </c>
      <c r="B43" s="64">
        <v>0.009075</v>
      </c>
      <c r="C43" s="64">
        <f t="shared" si="0"/>
        <v>0.0109598775</v>
      </c>
      <c r="D43" s="10"/>
      <c r="E43" s="2"/>
      <c r="F43" s="11"/>
      <c r="G43" s="30"/>
      <c r="H43" s="27"/>
      <c r="I43" s="27"/>
      <c r="J43" s="27"/>
      <c r="K43" s="28"/>
      <c r="L43" s="10"/>
      <c r="M43" s="2"/>
      <c r="N43" s="2"/>
      <c r="O43" s="2"/>
      <c r="P43" s="11"/>
      <c r="Q43" s="38"/>
      <c r="R43" s="34"/>
      <c r="S43" s="34"/>
      <c r="T43" s="34"/>
      <c r="U43" s="39"/>
      <c r="V43" s="10"/>
      <c r="W43" s="18"/>
      <c r="X43" s="2"/>
      <c r="Y43" s="2"/>
      <c r="Z43" s="19"/>
      <c r="AA43" s="10"/>
      <c r="AB43" s="18"/>
      <c r="AC43" s="2"/>
      <c r="AD43" s="2"/>
      <c r="AE43" s="19"/>
      <c r="AF43" s="10"/>
      <c r="AG43" s="18"/>
      <c r="AH43" s="2"/>
      <c r="AI43" s="2"/>
      <c r="AJ43" s="175"/>
    </row>
    <row r="44" spans="1:36" ht="19.5" customHeight="1">
      <c r="A44" s="14" t="s">
        <v>179</v>
      </c>
      <c r="B44" s="66">
        <v>0.010037</v>
      </c>
      <c r="C44" s="66">
        <f t="shared" si="0"/>
        <v>0.0121216849</v>
      </c>
      <c r="D44" s="8"/>
      <c r="E44" s="1"/>
      <c r="F44" s="9"/>
      <c r="G44" s="31"/>
      <c r="H44" s="1"/>
      <c r="I44" s="1"/>
      <c r="J44" s="1"/>
      <c r="K44" s="9"/>
      <c r="L44" s="8"/>
      <c r="M44" s="1"/>
      <c r="N44" s="1"/>
      <c r="O44" s="1"/>
      <c r="P44" s="9"/>
      <c r="Q44" s="36"/>
      <c r="R44" s="33"/>
      <c r="S44" s="33"/>
      <c r="T44" s="33"/>
      <c r="U44" s="37"/>
      <c r="V44" s="8"/>
      <c r="W44" s="20"/>
      <c r="X44" s="1"/>
      <c r="Y44" s="1"/>
      <c r="Z44" s="21"/>
      <c r="AA44" s="8"/>
      <c r="AB44" s="20"/>
      <c r="AC44" s="1"/>
      <c r="AD44" s="1"/>
      <c r="AE44" s="21"/>
      <c r="AF44" s="8"/>
      <c r="AG44" s="20"/>
      <c r="AH44" s="1"/>
      <c r="AI44" s="1"/>
      <c r="AJ44" s="176"/>
    </row>
    <row r="45" spans="1:36" ht="19.5" customHeight="1">
      <c r="A45" s="13" t="s">
        <v>351</v>
      </c>
      <c r="B45" s="64">
        <v>0.009015</v>
      </c>
      <c r="C45" s="64">
        <f t="shared" si="0"/>
        <v>0.0108874155</v>
      </c>
      <c r="D45" s="10"/>
      <c r="E45" s="2"/>
      <c r="F45" s="11"/>
      <c r="G45" s="30"/>
      <c r="H45" s="27"/>
      <c r="I45" s="27"/>
      <c r="J45" s="27"/>
      <c r="K45" s="28"/>
      <c r="L45" s="10"/>
      <c r="M45" s="2"/>
      <c r="N45" s="2"/>
      <c r="O45" s="2"/>
      <c r="P45" s="11"/>
      <c r="Q45" s="38"/>
      <c r="R45" s="34"/>
      <c r="S45" s="34"/>
      <c r="T45" s="34"/>
      <c r="U45" s="39"/>
      <c r="V45" s="10"/>
      <c r="W45" s="18"/>
      <c r="X45" s="2"/>
      <c r="Y45" s="2"/>
      <c r="Z45" s="19"/>
      <c r="AA45" s="10"/>
      <c r="AB45" s="18"/>
      <c r="AC45" s="2"/>
      <c r="AD45" s="2"/>
      <c r="AE45" s="19"/>
      <c r="AF45" s="10"/>
      <c r="AG45" s="18"/>
      <c r="AH45" s="2"/>
      <c r="AI45" s="2"/>
      <c r="AJ45" s="175"/>
    </row>
    <row r="46" spans="1:36" ht="19.5" customHeight="1">
      <c r="A46" s="14" t="s">
        <v>180</v>
      </c>
      <c r="B46" s="66">
        <v>0.005409</v>
      </c>
      <c r="C46" s="66">
        <f t="shared" si="0"/>
        <v>0.0065324493</v>
      </c>
      <c r="D46" s="8"/>
      <c r="E46" s="1"/>
      <c r="F46" s="9"/>
      <c r="G46" s="31"/>
      <c r="H46" s="1"/>
      <c r="I46" s="1"/>
      <c r="J46" s="1"/>
      <c r="K46" s="9"/>
      <c r="L46" s="8"/>
      <c r="M46" s="1"/>
      <c r="N46" s="1"/>
      <c r="O46" s="1"/>
      <c r="P46" s="9"/>
      <c r="Q46" s="36"/>
      <c r="R46" s="33"/>
      <c r="S46" s="33"/>
      <c r="T46" s="33"/>
      <c r="U46" s="37"/>
      <c r="V46" s="8"/>
      <c r="W46" s="20"/>
      <c r="X46" s="1"/>
      <c r="Y46" s="1"/>
      <c r="Z46" s="21"/>
      <c r="AA46" s="8"/>
      <c r="AB46" s="20"/>
      <c r="AC46" s="1"/>
      <c r="AD46" s="1"/>
      <c r="AE46" s="21"/>
      <c r="AF46" s="8"/>
      <c r="AG46" s="20"/>
      <c r="AH46" s="1"/>
      <c r="AI46" s="1"/>
      <c r="AJ46" s="176"/>
    </row>
    <row r="47" spans="1:36" ht="19.5" customHeight="1">
      <c r="A47" s="13" t="s">
        <v>181</v>
      </c>
      <c r="B47" s="64">
        <v>0.011419</v>
      </c>
      <c r="C47" s="64">
        <f t="shared" si="0"/>
        <v>0.0137907263</v>
      </c>
      <c r="D47" s="10"/>
      <c r="E47" s="2"/>
      <c r="F47" s="11"/>
      <c r="G47" s="30"/>
      <c r="H47" s="27"/>
      <c r="I47" s="27"/>
      <c r="J47" s="27"/>
      <c r="K47" s="28"/>
      <c r="L47" s="10"/>
      <c r="M47" s="2"/>
      <c r="N47" s="2"/>
      <c r="O47" s="2"/>
      <c r="P47" s="11"/>
      <c r="Q47" s="38"/>
      <c r="R47" s="34"/>
      <c r="S47" s="34"/>
      <c r="T47" s="34"/>
      <c r="U47" s="39"/>
      <c r="V47" s="10"/>
      <c r="W47" s="18"/>
      <c r="X47" s="2"/>
      <c r="Y47" s="2"/>
      <c r="Z47" s="19"/>
      <c r="AA47" s="10"/>
      <c r="AB47" s="18"/>
      <c r="AC47" s="2"/>
      <c r="AD47" s="2"/>
      <c r="AE47" s="19"/>
      <c r="AF47" s="10"/>
      <c r="AG47" s="18"/>
      <c r="AH47" s="2"/>
      <c r="AI47" s="2"/>
      <c r="AJ47" s="175"/>
    </row>
    <row r="48" spans="1:36" ht="19.5" customHeight="1">
      <c r="A48" s="14" t="s">
        <v>182</v>
      </c>
      <c r="B48" s="66">
        <v>0.013703</v>
      </c>
      <c r="C48" s="66">
        <f t="shared" si="0"/>
        <v>0.0165491131</v>
      </c>
      <c r="D48" s="8"/>
      <c r="E48" s="1"/>
      <c r="F48" s="9"/>
      <c r="G48" s="31"/>
      <c r="H48" s="1"/>
      <c r="I48" s="1"/>
      <c r="J48" s="1"/>
      <c r="K48" s="9"/>
      <c r="L48" s="8"/>
      <c r="M48" s="1"/>
      <c r="N48" s="1"/>
      <c r="O48" s="1"/>
      <c r="P48" s="9"/>
      <c r="Q48" s="36"/>
      <c r="R48" s="33"/>
      <c r="S48" s="33"/>
      <c r="T48" s="33"/>
      <c r="U48" s="37"/>
      <c r="V48" s="8"/>
      <c r="W48" s="20"/>
      <c r="X48" s="1"/>
      <c r="Y48" s="1"/>
      <c r="Z48" s="21"/>
      <c r="AA48" s="8"/>
      <c r="AB48" s="20"/>
      <c r="AC48" s="1"/>
      <c r="AD48" s="1"/>
      <c r="AE48" s="21"/>
      <c r="AF48" s="8"/>
      <c r="AG48" s="20"/>
      <c r="AH48" s="1"/>
      <c r="AI48" s="1"/>
      <c r="AJ48" s="176"/>
    </row>
    <row r="49" spans="1:36" ht="19.5" customHeight="1">
      <c r="A49" s="13" t="s">
        <v>183</v>
      </c>
      <c r="B49" s="64">
        <v>0.020795</v>
      </c>
      <c r="C49" s="64">
        <f t="shared" si="0"/>
        <v>0.0251141215</v>
      </c>
      <c r="D49" s="10"/>
      <c r="E49" s="2"/>
      <c r="F49" s="11"/>
      <c r="G49" s="30"/>
      <c r="H49" s="27"/>
      <c r="I49" s="27"/>
      <c r="J49" s="27"/>
      <c r="K49" s="28"/>
      <c r="L49" s="10"/>
      <c r="M49" s="2"/>
      <c r="N49" s="2"/>
      <c r="O49" s="2"/>
      <c r="P49" s="11"/>
      <c r="Q49" s="38"/>
      <c r="R49" s="34"/>
      <c r="S49" s="34"/>
      <c r="T49" s="34"/>
      <c r="U49" s="39"/>
      <c r="V49" s="10"/>
      <c r="W49" s="18"/>
      <c r="X49" s="2"/>
      <c r="Y49" s="2"/>
      <c r="Z49" s="19"/>
      <c r="AA49" s="10"/>
      <c r="AB49" s="18"/>
      <c r="AC49" s="2"/>
      <c r="AD49" s="2"/>
      <c r="AE49" s="19"/>
      <c r="AF49" s="10"/>
      <c r="AG49" s="18"/>
      <c r="AH49" s="2"/>
      <c r="AI49" s="2"/>
      <c r="AJ49" s="175"/>
    </row>
    <row r="50" spans="1:36" ht="19.5" customHeight="1">
      <c r="A50" s="14" t="s">
        <v>184</v>
      </c>
      <c r="B50" s="66">
        <v>0.006551</v>
      </c>
      <c r="C50" s="66">
        <f t="shared" si="0"/>
        <v>0.0079116427</v>
      </c>
      <c r="D50" s="8"/>
      <c r="E50" s="1"/>
      <c r="F50" s="9"/>
      <c r="G50" s="31"/>
      <c r="H50" s="1"/>
      <c r="I50" s="1"/>
      <c r="J50" s="1"/>
      <c r="K50" s="9"/>
      <c r="L50" s="8"/>
      <c r="M50" s="1"/>
      <c r="N50" s="1"/>
      <c r="O50" s="1"/>
      <c r="P50" s="9"/>
      <c r="Q50" s="36"/>
      <c r="R50" s="33"/>
      <c r="S50" s="33"/>
      <c r="T50" s="33"/>
      <c r="U50" s="37"/>
      <c r="V50" s="8"/>
      <c r="W50" s="20"/>
      <c r="X50" s="1"/>
      <c r="Y50" s="1"/>
      <c r="Z50" s="21"/>
      <c r="AA50" s="8"/>
      <c r="AB50" s="20"/>
      <c r="AC50" s="1"/>
      <c r="AD50" s="1"/>
      <c r="AE50" s="21"/>
      <c r="AF50" s="8"/>
      <c r="AG50" s="20"/>
      <c r="AH50" s="1"/>
      <c r="AI50" s="1"/>
      <c r="AJ50" s="176"/>
    </row>
    <row r="51" spans="1:36" ht="19.5" customHeight="1">
      <c r="A51" s="13" t="s">
        <v>185</v>
      </c>
      <c r="B51" s="64">
        <v>0.27346</v>
      </c>
      <c r="C51" s="64">
        <f t="shared" si="0"/>
        <v>0.33025764199999996</v>
      </c>
      <c r="D51" s="10"/>
      <c r="E51" s="2"/>
      <c r="F51" s="11"/>
      <c r="G51" s="30"/>
      <c r="H51" s="27"/>
      <c r="I51" s="27"/>
      <c r="J51" s="27"/>
      <c r="K51" s="28"/>
      <c r="L51" s="10"/>
      <c r="M51" s="2"/>
      <c r="N51" s="2"/>
      <c r="O51" s="2"/>
      <c r="P51" s="11"/>
      <c r="Q51" s="38"/>
      <c r="R51" s="34"/>
      <c r="S51" s="34"/>
      <c r="T51" s="34"/>
      <c r="U51" s="39"/>
      <c r="V51" s="10"/>
      <c r="W51" s="18"/>
      <c r="X51" s="2"/>
      <c r="Y51" s="2"/>
      <c r="Z51" s="19"/>
      <c r="AA51" s="10"/>
      <c r="AB51" s="18"/>
      <c r="AC51" s="2"/>
      <c r="AD51" s="2"/>
      <c r="AE51" s="19"/>
      <c r="AF51" s="10"/>
      <c r="AG51" s="18"/>
      <c r="AH51" s="2"/>
      <c r="AI51" s="2"/>
      <c r="AJ51" s="175"/>
    </row>
    <row r="52" spans="1:36" ht="19.5" customHeight="1">
      <c r="A52" s="14" t="s">
        <v>352</v>
      </c>
      <c r="B52" s="66">
        <v>0.027286</v>
      </c>
      <c r="C52" s="66">
        <f t="shared" si="0"/>
        <v>0.0329533022</v>
      </c>
      <c r="D52" s="8"/>
      <c r="E52" s="1"/>
      <c r="F52" s="9"/>
      <c r="G52" s="31"/>
      <c r="H52" s="1"/>
      <c r="I52" s="1"/>
      <c r="J52" s="1"/>
      <c r="K52" s="9"/>
      <c r="L52" s="8"/>
      <c r="M52" s="1"/>
      <c r="N52" s="1"/>
      <c r="O52" s="1"/>
      <c r="P52" s="9"/>
      <c r="Q52" s="36"/>
      <c r="R52" s="33"/>
      <c r="S52" s="33"/>
      <c r="T52" s="33"/>
      <c r="U52" s="37"/>
      <c r="V52" s="8"/>
      <c r="W52" s="20"/>
      <c r="X52" s="1"/>
      <c r="Y52" s="1"/>
      <c r="Z52" s="21"/>
      <c r="AA52" s="8"/>
      <c r="AB52" s="20"/>
      <c r="AC52" s="1"/>
      <c r="AD52" s="1"/>
      <c r="AE52" s="21"/>
      <c r="AF52" s="8"/>
      <c r="AG52" s="20"/>
      <c r="AH52" s="1"/>
      <c r="AI52" s="1"/>
      <c r="AJ52" s="176"/>
    </row>
    <row r="53" spans="1:36" ht="19.5" customHeight="1">
      <c r="A53" s="13" t="s">
        <v>186</v>
      </c>
      <c r="B53" s="64">
        <v>0.004267</v>
      </c>
      <c r="C53" s="64">
        <f t="shared" si="0"/>
        <v>0.0051532559</v>
      </c>
      <c r="D53" s="10"/>
      <c r="E53" s="2"/>
      <c r="F53" s="11"/>
      <c r="G53" s="30"/>
      <c r="H53" s="27"/>
      <c r="I53" s="27"/>
      <c r="J53" s="27"/>
      <c r="K53" s="28"/>
      <c r="L53" s="10"/>
      <c r="M53" s="2"/>
      <c r="N53" s="2"/>
      <c r="O53" s="2"/>
      <c r="P53" s="11"/>
      <c r="Q53" s="38"/>
      <c r="R53" s="34"/>
      <c r="S53" s="34"/>
      <c r="T53" s="34"/>
      <c r="U53" s="39"/>
      <c r="V53" s="10"/>
      <c r="W53" s="18"/>
      <c r="X53" s="2"/>
      <c r="Y53" s="2"/>
      <c r="Z53" s="19"/>
      <c r="AA53" s="10"/>
      <c r="AB53" s="18"/>
      <c r="AC53" s="2"/>
      <c r="AD53" s="2"/>
      <c r="AE53" s="19"/>
      <c r="AF53" s="10"/>
      <c r="AG53" s="18"/>
      <c r="AH53" s="2"/>
      <c r="AI53" s="2"/>
      <c r="AJ53" s="175"/>
    </row>
    <row r="54" spans="1:36" ht="19.5" customHeight="1">
      <c r="A54" s="14" t="s">
        <v>353</v>
      </c>
      <c r="B54" s="66">
        <v>0.021576</v>
      </c>
      <c r="C54" s="66">
        <f t="shared" si="0"/>
        <v>0.0260573352</v>
      </c>
      <c r="D54" s="8"/>
      <c r="E54" s="1"/>
      <c r="F54" s="9"/>
      <c r="G54" s="31"/>
      <c r="H54" s="1"/>
      <c r="I54" s="1"/>
      <c r="J54" s="1"/>
      <c r="K54" s="9"/>
      <c r="L54" s="8"/>
      <c r="M54" s="1"/>
      <c r="N54" s="1"/>
      <c r="O54" s="1"/>
      <c r="P54" s="9"/>
      <c r="Q54" s="36"/>
      <c r="R54" s="33"/>
      <c r="S54" s="33"/>
      <c r="T54" s="33"/>
      <c r="U54" s="37"/>
      <c r="V54" s="8"/>
      <c r="W54" s="20"/>
      <c r="X54" s="1"/>
      <c r="Y54" s="1"/>
      <c r="Z54" s="21"/>
      <c r="AA54" s="8"/>
      <c r="AB54" s="20"/>
      <c r="AC54" s="1"/>
      <c r="AD54" s="1"/>
      <c r="AE54" s="21"/>
      <c r="AF54" s="8"/>
      <c r="AG54" s="20"/>
      <c r="AH54" s="1"/>
      <c r="AI54" s="1"/>
      <c r="AJ54" s="176"/>
    </row>
    <row r="55" spans="1:36" ht="19.5" customHeight="1">
      <c r="A55" s="13" t="s">
        <v>372</v>
      </c>
      <c r="B55" s="64">
        <v>0.005229</v>
      </c>
      <c r="C55" s="64">
        <f t="shared" si="0"/>
        <v>0.0063150633</v>
      </c>
      <c r="D55" s="10"/>
      <c r="E55" s="2"/>
      <c r="F55" s="11"/>
      <c r="G55" s="30"/>
      <c r="H55" s="27"/>
      <c r="I55" s="27"/>
      <c r="J55" s="27"/>
      <c r="K55" s="28"/>
      <c r="L55" s="10"/>
      <c r="M55" s="2"/>
      <c r="N55" s="2"/>
      <c r="O55" s="2"/>
      <c r="P55" s="11"/>
      <c r="Q55" s="38"/>
      <c r="R55" s="34"/>
      <c r="S55" s="34"/>
      <c r="T55" s="34"/>
      <c r="U55" s="39"/>
      <c r="V55" s="10"/>
      <c r="W55" s="18"/>
      <c r="X55" s="2"/>
      <c r="Y55" s="2"/>
      <c r="Z55" s="19"/>
      <c r="AA55" s="10"/>
      <c r="AB55" s="18"/>
      <c r="AC55" s="2"/>
      <c r="AD55" s="2"/>
      <c r="AE55" s="19"/>
      <c r="AF55" s="10"/>
      <c r="AG55" s="18"/>
      <c r="AH55" s="2"/>
      <c r="AI55" s="2"/>
      <c r="AJ55" s="175"/>
    </row>
    <row r="56" spans="1:36" ht="19.5" customHeight="1">
      <c r="A56" s="14" t="s">
        <v>373</v>
      </c>
      <c r="B56" s="66">
        <v>0.003546</v>
      </c>
      <c r="C56" s="66">
        <f t="shared" si="0"/>
        <v>0.0042825042</v>
      </c>
      <c r="D56" s="8"/>
      <c r="E56" s="1"/>
      <c r="F56" s="9"/>
      <c r="G56" s="31"/>
      <c r="H56" s="1"/>
      <c r="I56" s="1"/>
      <c r="J56" s="1"/>
      <c r="K56" s="9"/>
      <c r="L56" s="8"/>
      <c r="M56" s="1"/>
      <c r="N56" s="1"/>
      <c r="O56" s="1"/>
      <c r="P56" s="9"/>
      <c r="Q56" s="36"/>
      <c r="R56" s="33"/>
      <c r="S56" s="33"/>
      <c r="T56" s="33"/>
      <c r="U56" s="37"/>
      <c r="V56" s="8"/>
      <c r="W56" s="20"/>
      <c r="X56" s="1"/>
      <c r="Y56" s="1"/>
      <c r="Z56" s="21"/>
      <c r="AA56" s="8"/>
      <c r="AB56" s="20"/>
      <c r="AC56" s="1"/>
      <c r="AD56" s="1"/>
      <c r="AE56" s="21"/>
      <c r="AF56" s="8"/>
      <c r="AG56" s="20"/>
      <c r="AH56" s="1"/>
      <c r="AI56" s="1"/>
      <c r="AJ56" s="176"/>
    </row>
    <row r="57" spans="1:36" ht="19.5" customHeight="1">
      <c r="A57" s="13" t="s">
        <v>374</v>
      </c>
      <c r="B57" s="64">
        <v>0.003306</v>
      </c>
      <c r="C57" s="64">
        <f t="shared" si="0"/>
        <v>0.0039926562</v>
      </c>
      <c r="D57" s="10"/>
      <c r="E57" s="2"/>
      <c r="F57" s="11"/>
      <c r="G57" s="30"/>
      <c r="H57" s="27"/>
      <c r="I57" s="27"/>
      <c r="J57" s="27"/>
      <c r="K57" s="28"/>
      <c r="L57" s="10"/>
      <c r="M57" s="2"/>
      <c r="N57" s="2"/>
      <c r="O57" s="2"/>
      <c r="P57" s="11"/>
      <c r="Q57" s="38"/>
      <c r="R57" s="34"/>
      <c r="S57" s="34"/>
      <c r="T57" s="34"/>
      <c r="U57" s="39"/>
      <c r="V57" s="10"/>
      <c r="W57" s="18"/>
      <c r="X57" s="2"/>
      <c r="Y57" s="2"/>
      <c r="Z57" s="19"/>
      <c r="AA57" s="10"/>
      <c r="AB57" s="18"/>
      <c r="AC57" s="2"/>
      <c r="AD57" s="2"/>
      <c r="AE57" s="19"/>
      <c r="AF57" s="10"/>
      <c r="AG57" s="18"/>
      <c r="AH57" s="2"/>
      <c r="AI57" s="2"/>
      <c r="AJ57" s="175"/>
    </row>
    <row r="58" spans="1:36" ht="19.5" customHeight="1">
      <c r="A58" s="14" t="s">
        <v>187</v>
      </c>
      <c r="B58" s="66">
        <v>0.021997</v>
      </c>
      <c r="C58" s="66">
        <f t="shared" si="0"/>
        <v>0.026565776899999997</v>
      </c>
      <c r="D58" s="8"/>
      <c r="E58" s="1"/>
      <c r="F58" s="9"/>
      <c r="G58" s="31"/>
      <c r="H58" s="1"/>
      <c r="I58" s="1"/>
      <c r="J58" s="1"/>
      <c r="K58" s="9"/>
      <c r="L58" s="8"/>
      <c r="M58" s="1"/>
      <c r="N58" s="1"/>
      <c r="O58" s="1"/>
      <c r="P58" s="9"/>
      <c r="Q58" s="36"/>
      <c r="R58" s="33"/>
      <c r="S58" s="33"/>
      <c r="T58" s="33"/>
      <c r="U58" s="37"/>
      <c r="V58" s="8"/>
      <c r="W58" s="20"/>
      <c r="X58" s="1"/>
      <c r="Y58" s="1"/>
      <c r="Z58" s="21"/>
      <c r="AA58" s="8"/>
      <c r="AB58" s="20"/>
      <c r="AC58" s="1"/>
      <c r="AD58" s="1"/>
      <c r="AE58" s="21"/>
      <c r="AF58" s="8"/>
      <c r="AG58" s="20"/>
      <c r="AH58" s="1"/>
      <c r="AI58" s="1"/>
      <c r="AJ58" s="176"/>
    </row>
    <row r="59" spans="1:36" ht="19.5" customHeight="1">
      <c r="A59" s="13" t="s">
        <v>188</v>
      </c>
      <c r="B59" s="64">
        <v>0.024581</v>
      </c>
      <c r="C59" s="64">
        <f t="shared" si="0"/>
        <v>0.029686473699999997</v>
      </c>
      <c r="D59" s="10"/>
      <c r="E59" s="2"/>
      <c r="F59" s="11"/>
      <c r="G59" s="30"/>
      <c r="H59" s="27"/>
      <c r="I59" s="27"/>
      <c r="J59" s="27"/>
      <c r="K59" s="28"/>
      <c r="L59" s="10"/>
      <c r="M59" s="2"/>
      <c r="N59" s="2"/>
      <c r="O59" s="2"/>
      <c r="P59" s="11"/>
      <c r="Q59" s="38"/>
      <c r="R59" s="34"/>
      <c r="S59" s="34"/>
      <c r="T59" s="34"/>
      <c r="U59" s="39"/>
      <c r="V59" s="10"/>
      <c r="W59" s="18"/>
      <c r="X59" s="2"/>
      <c r="Y59" s="2"/>
      <c r="Z59" s="19"/>
      <c r="AA59" s="10"/>
      <c r="AB59" s="18"/>
      <c r="AC59" s="2"/>
      <c r="AD59" s="2"/>
      <c r="AE59" s="19"/>
      <c r="AF59" s="10"/>
      <c r="AG59" s="18"/>
      <c r="AH59" s="2"/>
      <c r="AI59" s="2"/>
      <c r="AJ59" s="175"/>
    </row>
    <row r="60" spans="1:36" ht="19.5" customHeight="1">
      <c r="A60" s="14" t="s">
        <v>375</v>
      </c>
      <c r="B60" s="66">
        <v>0.002284</v>
      </c>
      <c r="C60" s="66">
        <f t="shared" si="0"/>
        <v>0.0027583868</v>
      </c>
      <c r="D60" s="8"/>
      <c r="E60" s="1"/>
      <c r="F60" s="9"/>
      <c r="G60" s="31"/>
      <c r="H60" s="1"/>
      <c r="I60" s="1"/>
      <c r="J60" s="1"/>
      <c r="K60" s="9"/>
      <c r="L60" s="8"/>
      <c r="M60" s="1"/>
      <c r="N60" s="1"/>
      <c r="O60" s="1"/>
      <c r="P60" s="9"/>
      <c r="Q60" s="36"/>
      <c r="R60" s="33"/>
      <c r="S60" s="33"/>
      <c r="T60" s="33"/>
      <c r="U60" s="37"/>
      <c r="V60" s="8"/>
      <c r="W60" s="20"/>
      <c r="X60" s="1"/>
      <c r="Y60" s="1"/>
      <c r="Z60" s="21"/>
      <c r="AA60" s="8"/>
      <c r="AB60" s="20"/>
      <c r="AC60" s="1"/>
      <c r="AD60" s="1"/>
      <c r="AE60" s="21"/>
      <c r="AF60" s="8"/>
      <c r="AG60" s="20"/>
      <c r="AH60" s="1"/>
      <c r="AI60" s="1"/>
      <c r="AJ60" s="176"/>
    </row>
    <row r="61" spans="1:36" ht="19.5" customHeight="1">
      <c r="A61" s="13" t="s">
        <v>568</v>
      </c>
      <c r="B61" s="64">
        <v>0.36962</v>
      </c>
      <c r="C61" s="64">
        <f t="shared" si="0"/>
        <v>0.446390074</v>
      </c>
      <c r="D61" s="10"/>
      <c r="E61" s="2"/>
      <c r="F61" s="11"/>
      <c r="G61" s="30"/>
      <c r="H61" s="27"/>
      <c r="I61" s="27"/>
      <c r="J61" s="27"/>
      <c r="K61" s="28"/>
      <c r="L61" s="10"/>
      <c r="M61" s="2"/>
      <c r="N61" s="2"/>
      <c r="O61" s="2"/>
      <c r="P61" s="11"/>
      <c r="Q61" s="38"/>
      <c r="R61" s="34"/>
      <c r="S61" s="34"/>
      <c r="T61" s="34"/>
      <c r="U61" s="39"/>
      <c r="V61" s="10"/>
      <c r="W61" s="18"/>
      <c r="X61" s="2"/>
      <c r="Y61" s="2"/>
      <c r="Z61" s="19"/>
      <c r="AA61" s="10"/>
      <c r="AB61" s="18"/>
      <c r="AC61" s="2"/>
      <c r="AD61" s="2"/>
      <c r="AE61" s="19"/>
      <c r="AF61" s="10"/>
      <c r="AG61" s="18"/>
      <c r="AH61" s="2"/>
      <c r="AI61" s="2"/>
      <c r="AJ61" s="175"/>
    </row>
    <row r="62" spans="1:36" ht="19.5" customHeight="1">
      <c r="A62" s="14" t="s">
        <v>189</v>
      </c>
      <c r="B62" s="66">
        <v>0.005529</v>
      </c>
      <c r="C62" s="66">
        <f t="shared" si="0"/>
        <v>0.0066773733</v>
      </c>
      <c r="D62" s="8"/>
      <c r="E62" s="1"/>
      <c r="F62" s="9"/>
      <c r="G62" s="31"/>
      <c r="H62" s="1"/>
      <c r="I62" s="1"/>
      <c r="J62" s="1"/>
      <c r="K62" s="9"/>
      <c r="L62" s="8"/>
      <c r="M62" s="1"/>
      <c r="N62" s="1"/>
      <c r="O62" s="1"/>
      <c r="P62" s="9"/>
      <c r="Q62" s="36"/>
      <c r="R62" s="33"/>
      <c r="S62" s="33"/>
      <c r="T62" s="33"/>
      <c r="U62" s="37"/>
      <c r="V62" s="8"/>
      <c r="W62" s="20"/>
      <c r="X62" s="1"/>
      <c r="Y62" s="1"/>
      <c r="Z62" s="21"/>
      <c r="AA62" s="8"/>
      <c r="AB62" s="20"/>
      <c r="AC62" s="1"/>
      <c r="AD62" s="1"/>
      <c r="AE62" s="21"/>
      <c r="AF62" s="8"/>
      <c r="AG62" s="20"/>
      <c r="AH62" s="1"/>
      <c r="AI62" s="1"/>
      <c r="AJ62" s="176"/>
    </row>
    <row r="63" spans="1:36" ht="19.5" customHeight="1">
      <c r="A63" s="13" t="s">
        <v>354</v>
      </c>
      <c r="B63" s="64">
        <v>0.024581</v>
      </c>
      <c r="C63" s="64">
        <f t="shared" si="0"/>
        <v>0.029686473699999997</v>
      </c>
      <c r="D63" s="10"/>
      <c r="E63" s="2"/>
      <c r="F63" s="11"/>
      <c r="G63" s="30"/>
      <c r="H63" s="27"/>
      <c r="I63" s="27"/>
      <c r="J63" s="27"/>
      <c r="K63" s="28"/>
      <c r="L63" s="10"/>
      <c r="M63" s="2"/>
      <c r="N63" s="2"/>
      <c r="O63" s="2"/>
      <c r="P63" s="11"/>
      <c r="Q63" s="38"/>
      <c r="R63" s="34"/>
      <c r="S63" s="34"/>
      <c r="T63" s="34"/>
      <c r="U63" s="39"/>
      <c r="V63" s="10"/>
      <c r="W63" s="18"/>
      <c r="X63" s="2"/>
      <c r="Y63" s="2"/>
      <c r="Z63" s="19"/>
      <c r="AA63" s="10"/>
      <c r="AB63" s="18"/>
      <c r="AC63" s="2"/>
      <c r="AD63" s="2"/>
      <c r="AE63" s="19"/>
      <c r="AF63" s="10"/>
      <c r="AG63" s="18"/>
      <c r="AH63" s="2"/>
      <c r="AI63" s="2"/>
      <c r="AJ63" s="175"/>
    </row>
    <row r="64" spans="1:36" ht="19.5" customHeight="1">
      <c r="A64" s="14" t="s">
        <v>190</v>
      </c>
      <c r="B64" s="66">
        <v>0.000559</v>
      </c>
      <c r="C64" s="66">
        <f t="shared" si="0"/>
        <v>0.0006751043</v>
      </c>
      <c r="D64" s="8"/>
      <c r="E64" s="1"/>
      <c r="F64" s="9"/>
      <c r="G64" s="31"/>
      <c r="H64" s="1"/>
      <c r="I64" s="1"/>
      <c r="J64" s="1"/>
      <c r="K64" s="9"/>
      <c r="L64" s="8"/>
      <c r="M64" s="1"/>
      <c r="N64" s="1"/>
      <c r="O64" s="1"/>
      <c r="P64" s="9"/>
      <c r="Q64" s="36"/>
      <c r="R64" s="33"/>
      <c r="S64" s="33"/>
      <c r="T64" s="33"/>
      <c r="U64" s="37"/>
      <c r="V64" s="8"/>
      <c r="W64" s="20"/>
      <c r="X64" s="1"/>
      <c r="Y64" s="1"/>
      <c r="Z64" s="21"/>
      <c r="AA64" s="8"/>
      <c r="AB64" s="20"/>
      <c r="AC64" s="1"/>
      <c r="AD64" s="1"/>
      <c r="AE64" s="21"/>
      <c r="AF64" s="8"/>
      <c r="AG64" s="20"/>
      <c r="AH64" s="1"/>
      <c r="AI64" s="1"/>
      <c r="AJ64" s="176"/>
    </row>
    <row r="65" spans="1:36" ht="19.5" customHeight="1">
      <c r="A65" s="13" t="s">
        <v>191</v>
      </c>
      <c r="B65" s="64">
        <v>0.019954</v>
      </c>
      <c r="C65" s="64">
        <f t="shared" si="0"/>
        <v>0.0240984458</v>
      </c>
      <c r="D65" s="10"/>
      <c r="E65" s="2"/>
      <c r="F65" s="11"/>
      <c r="G65" s="30"/>
      <c r="H65" s="27"/>
      <c r="I65" s="27"/>
      <c r="J65" s="27"/>
      <c r="K65" s="28"/>
      <c r="L65" s="10"/>
      <c r="M65" s="2"/>
      <c r="N65" s="2"/>
      <c r="O65" s="2"/>
      <c r="P65" s="11"/>
      <c r="Q65" s="38"/>
      <c r="R65" s="34"/>
      <c r="S65" s="34"/>
      <c r="T65" s="34"/>
      <c r="U65" s="39"/>
      <c r="V65" s="10"/>
      <c r="W65" s="18"/>
      <c r="X65" s="2"/>
      <c r="Y65" s="2"/>
      <c r="Z65" s="19"/>
      <c r="AA65" s="10"/>
      <c r="AB65" s="18"/>
      <c r="AC65" s="2"/>
      <c r="AD65" s="2"/>
      <c r="AE65" s="19"/>
      <c r="AF65" s="10"/>
      <c r="AG65" s="18"/>
      <c r="AH65" s="2"/>
      <c r="AI65" s="2"/>
      <c r="AJ65" s="175"/>
    </row>
    <row r="66" spans="1:36" ht="19.5" customHeight="1">
      <c r="A66" s="14" t="s">
        <v>355</v>
      </c>
      <c r="B66" s="66">
        <v>0.01761</v>
      </c>
      <c r="C66" s="66">
        <f t="shared" si="0"/>
        <v>0.021267597</v>
      </c>
      <c r="D66" s="8"/>
      <c r="E66" s="1"/>
      <c r="F66" s="9"/>
      <c r="G66" s="31"/>
      <c r="H66" s="1"/>
      <c r="I66" s="1"/>
      <c r="J66" s="1"/>
      <c r="K66" s="9"/>
      <c r="L66" s="8"/>
      <c r="M66" s="1"/>
      <c r="N66" s="1"/>
      <c r="O66" s="1"/>
      <c r="P66" s="9"/>
      <c r="Q66" s="36"/>
      <c r="R66" s="33"/>
      <c r="S66" s="33"/>
      <c r="T66" s="33"/>
      <c r="U66" s="37"/>
      <c r="V66" s="8"/>
      <c r="W66" s="20"/>
      <c r="X66" s="1"/>
      <c r="Y66" s="1"/>
      <c r="Z66" s="21"/>
      <c r="AA66" s="8"/>
      <c r="AB66" s="20"/>
      <c r="AC66" s="1"/>
      <c r="AD66" s="1"/>
      <c r="AE66" s="21"/>
      <c r="AF66" s="8"/>
      <c r="AG66" s="20"/>
      <c r="AH66" s="1"/>
      <c r="AI66" s="1"/>
      <c r="AJ66" s="176"/>
    </row>
    <row r="67" spans="1:36" ht="19.5" customHeight="1">
      <c r="A67" s="13" t="s">
        <v>192</v>
      </c>
      <c r="B67" s="64">
        <v>0.008174</v>
      </c>
      <c r="C67" s="64">
        <f t="shared" si="0"/>
        <v>0.009871739800000001</v>
      </c>
      <c r="D67" s="10"/>
      <c r="E67" s="2"/>
      <c r="F67" s="11"/>
      <c r="G67" s="30"/>
      <c r="H67" s="27"/>
      <c r="I67" s="27"/>
      <c r="J67" s="27"/>
      <c r="K67" s="28"/>
      <c r="L67" s="10"/>
      <c r="M67" s="2"/>
      <c r="N67" s="2"/>
      <c r="O67" s="2"/>
      <c r="P67" s="11"/>
      <c r="Q67" s="38"/>
      <c r="R67" s="34"/>
      <c r="S67" s="34"/>
      <c r="T67" s="34"/>
      <c r="U67" s="39"/>
      <c r="V67" s="10"/>
      <c r="W67" s="18"/>
      <c r="X67" s="2"/>
      <c r="Y67" s="2"/>
      <c r="Z67" s="19"/>
      <c r="AA67" s="10"/>
      <c r="AB67" s="18"/>
      <c r="AC67" s="2"/>
      <c r="AD67" s="2"/>
      <c r="AE67" s="19"/>
      <c r="AF67" s="10"/>
      <c r="AG67" s="18"/>
      <c r="AH67" s="2"/>
      <c r="AI67" s="2"/>
      <c r="AJ67" s="175"/>
    </row>
    <row r="68" spans="1:36" ht="19.5" customHeight="1">
      <c r="A68" s="14" t="s">
        <v>356</v>
      </c>
      <c r="B68" s="66">
        <v>0.007993</v>
      </c>
      <c r="C68" s="66">
        <f aca="true" t="shared" si="1" ref="C68:C131">B68*1.2077</f>
        <v>0.009653146100000001</v>
      </c>
      <c r="D68" s="8"/>
      <c r="E68" s="1"/>
      <c r="F68" s="9"/>
      <c r="G68" s="31"/>
      <c r="H68" s="1"/>
      <c r="I68" s="1"/>
      <c r="J68" s="1"/>
      <c r="K68" s="9"/>
      <c r="L68" s="8"/>
      <c r="M68" s="1"/>
      <c r="N68" s="1"/>
      <c r="O68" s="1"/>
      <c r="P68" s="9"/>
      <c r="Q68" s="36"/>
      <c r="R68" s="33"/>
      <c r="S68" s="33"/>
      <c r="T68" s="33"/>
      <c r="U68" s="37"/>
      <c r="V68" s="8"/>
      <c r="W68" s="20"/>
      <c r="X68" s="1"/>
      <c r="Y68" s="1"/>
      <c r="Z68" s="21"/>
      <c r="AA68" s="8"/>
      <c r="AB68" s="20"/>
      <c r="AC68" s="1"/>
      <c r="AD68" s="1"/>
      <c r="AE68" s="21"/>
      <c r="AF68" s="8"/>
      <c r="AG68" s="20"/>
      <c r="AH68" s="1"/>
      <c r="AI68" s="1"/>
      <c r="AJ68" s="176"/>
    </row>
    <row r="69" spans="1:36" ht="19.5" customHeight="1">
      <c r="A69" s="13" t="s">
        <v>193</v>
      </c>
      <c r="B69" s="64">
        <v>0.074285</v>
      </c>
      <c r="C69" s="64">
        <f t="shared" si="1"/>
        <v>0.0897139945</v>
      </c>
      <c r="D69" s="10"/>
      <c r="E69" s="2"/>
      <c r="F69" s="11"/>
      <c r="G69" s="30"/>
      <c r="H69" s="27"/>
      <c r="I69" s="27"/>
      <c r="J69" s="27"/>
      <c r="K69" s="28"/>
      <c r="L69" s="10"/>
      <c r="M69" s="2"/>
      <c r="N69" s="2"/>
      <c r="O69" s="2"/>
      <c r="P69" s="11"/>
      <c r="Q69" s="38"/>
      <c r="R69" s="34"/>
      <c r="S69" s="34"/>
      <c r="T69" s="34"/>
      <c r="U69" s="39"/>
      <c r="V69" s="10"/>
      <c r="W69" s="18"/>
      <c r="X69" s="2"/>
      <c r="Y69" s="2"/>
      <c r="Z69" s="19"/>
      <c r="AA69" s="10"/>
      <c r="AB69" s="18"/>
      <c r="AC69" s="2"/>
      <c r="AD69" s="2"/>
      <c r="AE69" s="19"/>
      <c r="AF69" s="10"/>
      <c r="AG69" s="18"/>
      <c r="AH69" s="2"/>
      <c r="AI69" s="2"/>
      <c r="AJ69" s="175"/>
    </row>
    <row r="70" spans="1:36" ht="19.5" customHeight="1">
      <c r="A70" s="14" t="s">
        <v>194</v>
      </c>
      <c r="B70" s="66">
        <v>0.02981</v>
      </c>
      <c r="C70" s="66">
        <f t="shared" si="1"/>
        <v>0.036001537</v>
      </c>
      <c r="D70" s="8"/>
      <c r="E70" s="1"/>
      <c r="F70" s="9"/>
      <c r="G70" s="31"/>
      <c r="H70" s="1"/>
      <c r="I70" s="1"/>
      <c r="J70" s="1"/>
      <c r="K70" s="9"/>
      <c r="L70" s="8"/>
      <c r="M70" s="1"/>
      <c r="N70" s="1"/>
      <c r="O70" s="1"/>
      <c r="P70" s="9"/>
      <c r="Q70" s="36"/>
      <c r="R70" s="33"/>
      <c r="S70" s="33"/>
      <c r="T70" s="33"/>
      <c r="U70" s="37"/>
      <c r="V70" s="8"/>
      <c r="W70" s="20"/>
      <c r="X70" s="1"/>
      <c r="Y70" s="1"/>
      <c r="Z70" s="21"/>
      <c r="AA70" s="8"/>
      <c r="AB70" s="20"/>
      <c r="AC70" s="1"/>
      <c r="AD70" s="1"/>
      <c r="AE70" s="21"/>
      <c r="AF70" s="8"/>
      <c r="AG70" s="20"/>
      <c r="AH70" s="1"/>
      <c r="AI70" s="1"/>
      <c r="AJ70" s="176"/>
    </row>
    <row r="71" spans="1:36" ht="19.5" customHeight="1">
      <c r="A71" s="13" t="s">
        <v>454</v>
      </c>
      <c r="B71" s="64">
        <v>0.028849</v>
      </c>
      <c r="C71" s="64">
        <f t="shared" si="1"/>
        <v>0.0348409373</v>
      </c>
      <c r="D71" s="10"/>
      <c r="E71" s="2"/>
      <c r="F71" s="11"/>
      <c r="G71" s="30"/>
      <c r="H71" s="27"/>
      <c r="I71" s="27"/>
      <c r="J71" s="27"/>
      <c r="K71" s="28"/>
      <c r="L71" s="10"/>
      <c r="M71" s="2"/>
      <c r="N71" s="2"/>
      <c r="O71" s="2"/>
      <c r="P71" s="11"/>
      <c r="Q71" s="38"/>
      <c r="R71" s="34"/>
      <c r="S71" s="34"/>
      <c r="T71" s="34"/>
      <c r="U71" s="39"/>
      <c r="V71" s="10"/>
      <c r="W71" s="18"/>
      <c r="X71" s="2"/>
      <c r="Y71" s="2"/>
      <c r="Z71" s="19"/>
      <c r="AA71" s="10"/>
      <c r="AB71" s="18"/>
      <c r="AC71" s="2"/>
      <c r="AD71" s="2"/>
      <c r="AE71" s="19"/>
      <c r="AF71" s="10"/>
      <c r="AG71" s="18"/>
      <c r="AH71" s="2"/>
      <c r="AI71" s="2"/>
      <c r="AJ71" s="175"/>
    </row>
    <row r="72" spans="1:36" ht="19.5" customHeight="1">
      <c r="A72" s="14" t="s">
        <v>195</v>
      </c>
      <c r="B72" s="66">
        <v>0.058899</v>
      </c>
      <c r="C72" s="66">
        <f t="shared" si="1"/>
        <v>0.0711323223</v>
      </c>
      <c r="D72" s="8"/>
      <c r="E72" s="1"/>
      <c r="F72" s="9"/>
      <c r="G72" s="31"/>
      <c r="H72" s="1"/>
      <c r="I72" s="1"/>
      <c r="J72" s="1"/>
      <c r="K72" s="9"/>
      <c r="L72" s="8"/>
      <c r="M72" s="1"/>
      <c r="N72" s="1"/>
      <c r="O72" s="1"/>
      <c r="P72" s="9"/>
      <c r="Q72" s="36"/>
      <c r="R72" s="33"/>
      <c r="S72" s="33"/>
      <c r="T72" s="33"/>
      <c r="U72" s="37"/>
      <c r="V72" s="8"/>
      <c r="W72" s="20"/>
      <c r="X72" s="1"/>
      <c r="Y72" s="1"/>
      <c r="Z72" s="21"/>
      <c r="AA72" s="8"/>
      <c r="AB72" s="20"/>
      <c r="AC72" s="1"/>
      <c r="AD72" s="1"/>
      <c r="AE72" s="21"/>
      <c r="AF72" s="8"/>
      <c r="AG72" s="20"/>
      <c r="AH72" s="1"/>
      <c r="AI72" s="1"/>
      <c r="AJ72" s="176"/>
    </row>
    <row r="73" spans="1:36" ht="19.5" customHeight="1">
      <c r="A73" s="13" t="s">
        <v>455</v>
      </c>
      <c r="B73" s="64">
        <v>0.018932</v>
      </c>
      <c r="C73" s="64">
        <f t="shared" si="1"/>
        <v>0.022864176400000002</v>
      </c>
      <c r="D73" s="10"/>
      <c r="E73" s="2"/>
      <c r="F73" s="11"/>
      <c r="G73" s="30"/>
      <c r="H73" s="27"/>
      <c r="I73" s="27"/>
      <c r="J73" s="27"/>
      <c r="K73" s="28"/>
      <c r="L73" s="10"/>
      <c r="M73" s="2"/>
      <c r="N73" s="2"/>
      <c r="O73" s="2"/>
      <c r="P73" s="11"/>
      <c r="Q73" s="38"/>
      <c r="R73" s="34"/>
      <c r="S73" s="34"/>
      <c r="T73" s="34"/>
      <c r="U73" s="39"/>
      <c r="V73" s="10"/>
      <c r="W73" s="18"/>
      <c r="X73" s="2"/>
      <c r="Y73" s="2"/>
      <c r="Z73" s="19"/>
      <c r="AA73" s="10"/>
      <c r="AB73" s="18"/>
      <c r="AC73" s="2"/>
      <c r="AD73" s="2"/>
      <c r="AE73" s="19"/>
      <c r="AF73" s="10"/>
      <c r="AG73" s="18"/>
      <c r="AH73" s="2"/>
      <c r="AI73" s="2"/>
      <c r="AJ73" s="175"/>
    </row>
    <row r="74" spans="1:36" ht="19.5" customHeight="1">
      <c r="A74" s="14" t="s">
        <v>196</v>
      </c>
      <c r="B74" s="66">
        <v>0.057397</v>
      </c>
      <c r="C74" s="66">
        <f t="shared" si="1"/>
        <v>0.06931835689999999</v>
      </c>
      <c r="D74" s="8"/>
      <c r="E74" s="1"/>
      <c r="F74" s="9"/>
      <c r="G74" s="31"/>
      <c r="H74" s="1"/>
      <c r="I74" s="1"/>
      <c r="J74" s="1"/>
      <c r="K74" s="9"/>
      <c r="L74" s="8"/>
      <c r="M74" s="1"/>
      <c r="N74" s="1"/>
      <c r="O74" s="1"/>
      <c r="P74" s="9"/>
      <c r="Q74" s="36"/>
      <c r="R74" s="33"/>
      <c r="S74" s="33"/>
      <c r="T74" s="33"/>
      <c r="U74" s="37"/>
      <c r="V74" s="8"/>
      <c r="W74" s="20"/>
      <c r="X74" s="1"/>
      <c r="Y74" s="1"/>
      <c r="Z74" s="21"/>
      <c r="AA74" s="8"/>
      <c r="AB74" s="20"/>
      <c r="AC74" s="1"/>
      <c r="AD74" s="1"/>
      <c r="AE74" s="21"/>
      <c r="AF74" s="8"/>
      <c r="AG74" s="20"/>
      <c r="AH74" s="1"/>
      <c r="AI74" s="1"/>
      <c r="AJ74" s="176"/>
    </row>
    <row r="75" spans="1:36" ht="19.5" customHeight="1">
      <c r="A75" s="13" t="s">
        <v>197</v>
      </c>
      <c r="B75" s="64">
        <v>0.027286</v>
      </c>
      <c r="C75" s="64">
        <f t="shared" si="1"/>
        <v>0.0329533022</v>
      </c>
      <c r="D75" s="10"/>
      <c r="E75" s="2"/>
      <c r="F75" s="11"/>
      <c r="G75" s="30"/>
      <c r="H75" s="27"/>
      <c r="I75" s="27"/>
      <c r="J75" s="27"/>
      <c r="K75" s="28"/>
      <c r="L75" s="10"/>
      <c r="M75" s="2"/>
      <c r="N75" s="2"/>
      <c r="O75" s="2"/>
      <c r="P75" s="11"/>
      <c r="Q75" s="38"/>
      <c r="R75" s="34"/>
      <c r="S75" s="34"/>
      <c r="T75" s="34"/>
      <c r="U75" s="39"/>
      <c r="V75" s="10"/>
      <c r="W75" s="18"/>
      <c r="X75" s="2"/>
      <c r="Y75" s="2"/>
      <c r="Z75" s="19"/>
      <c r="AA75" s="10"/>
      <c r="AB75" s="18"/>
      <c r="AC75" s="2"/>
      <c r="AD75" s="2"/>
      <c r="AE75" s="19"/>
      <c r="AF75" s="10"/>
      <c r="AG75" s="18"/>
      <c r="AH75" s="2"/>
      <c r="AI75" s="2"/>
      <c r="AJ75" s="175"/>
    </row>
    <row r="76" spans="1:36" ht="19.5" customHeight="1">
      <c r="A76" s="14" t="s">
        <v>198</v>
      </c>
      <c r="B76" s="66">
        <v>0.02404</v>
      </c>
      <c r="C76" s="66">
        <f t="shared" si="1"/>
        <v>0.029033108</v>
      </c>
      <c r="D76" s="8"/>
      <c r="E76" s="1"/>
      <c r="F76" s="9"/>
      <c r="G76" s="31"/>
      <c r="H76" s="1"/>
      <c r="I76" s="1"/>
      <c r="J76" s="1"/>
      <c r="K76" s="9"/>
      <c r="L76" s="8"/>
      <c r="M76" s="1"/>
      <c r="N76" s="1"/>
      <c r="O76" s="1"/>
      <c r="P76" s="9"/>
      <c r="Q76" s="36"/>
      <c r="R76" s="33"/>
      <c r="S76" s="33"/>
      <c r="T76" s="33"/>
      <c r="U76" s="37"/>
      <c r="V76" s="8"/>
      <c r="W76" s="20"/>
      <c r="X76" s="1"/>
      <c r="Y76" s="1"/>
      <c r="Z76" s="21"/>
      <c r="AA76" s="8"/>
      <c r="AB76" s="20"/>
      <c r="AC76" s="1"/>
      <c r="AD76" s="1"/>
      <c r="AE76" s="21"/>
      <c r="AF76" s="8"/>
      <c r="AG76" s="20"/>
      <c r="AH76" s="1"/>
      <c r="AI76" s="1"/>
      <c r="AJ76" s="176"/>
    </row>
    <row r="77" spans="1:36" ht="19.5" customHeight="1">
      <c r="A77" s="13" t="s">
        <v>357</v>
      </c>
      <c r="B77" s="64">
        <v>0.019773</v>
      </c>
      <c r="C77" s="64">
        <f t="shared" si="1"/>
        <v>0.023879852099999998</v>
      </c>
      <c r="D77" s="10"/>
      <c r="E77" s="2"/>
      <c r="F77" s="11"/>
      <c r="G77" s="30"/>
      <c r="H77" s="27"/>
      <c r="I77" s="27"/>
      <c r="J77" s="27"/>
      <c r="K77" s="28"/>
      <c r="L77" s="10"/>
      <c r="M77" s="2"/>
      <c r="N77" s="2"/>
      <c r="O77" s="2"/>
      <c r="P77" s="11"/>
      <c r="Q77" s="38"/>
      <c r="R77" s="34"/>
      <c r="S77" s="34"/>
      <c r="T77" s="34"/>
      <c r="U77" s="39"/>
      <c r="V77" s="10"/>
      <c r="W77" s="18"/>
      <c r="X77" s="2"/>
      <c r="Y77" s="2"/>
      <c r="Z77" s="19"/>
      <c r="AA77" s="10"/>
      <c r="AB77" s="18"/>
      <c r="AC77" s="2"/>
      <c r="AD77" s="2"/>
      <c r="AE77" s="19"/>
      <c r="AF77" s="10"/>
      <c r="AG77" s="18"/>
      <c r="AH77" s="2"/>
      <c r="AI77" s="2"/>
      <c r="AJ77" s="175"/>
    </row>
    <row r="78" spans="1:36" ht="19.5" customHeight="1">
      <c r="A78" s="14" t="s">
        <v>199</v>
      </c>
      <c r="B78" s="66">
        <v>0.007633</v>
      </c>
      <c r="C78" s="66">
        <f t="shared" si="1"/>
        <v>0.0092183741</v>
      </c>
      <c r="D78" s="8"/>
      <c r="E78" s="1"/>
      <c r="F78" s="9"/>
      <c r="G78" s="31"/>
      <c r="H78" s="1"/>
      <c r="I78" s="1"/>
      <c r="J78" s="1"/>
      <c r="K78" s="9"/>
      <c r="L78" s="8"/>
      <c r="M78" s="1"/>
      <c r="N78" s="1"/>
      <c r="O78" s="1"/>
      <c r="P78" s="9"/>
      <c r="Q78" s="36"/>
      <c r="R78" s="33"/>
      <c r="S78" s="33"/>
      <c r="T78" s="33"/>
      <c r="U78" s="37"/>
      <c r="V78" s="8"/>
      <c r="W78" s="20"/>
      <c r="X78" s="1"/>
      <c r="Y78" s="1"/>
      <c r="Z78" s="21"/>
      <c r="AA78" s="8"/>
      <c r="AB78" s="20"/>
      <c r="AC78" s="1"/>
      <c r="AD78" s="1"/>
      <c r="AE78" s="21"/>
      <c r="AF78" s="8"/>
      <c r="AG78" s="20"/>
      <c r="AH78" s="1"/>
      <c r="AI78" s="1"/>
      <c r="AJ78" s="176"/>
    </row>
    <row r="79" spans="1:36" ht="19.5" customHeight="1">
      <c r="A79" s="13" t="s">
        <v>358</v>
      </c>
      <c r="B79" s="64">
        <v>0.046639</v>
      </c>
      <c r="C79" s="64">
        <f t="shared" si="1"/>
        <v>0.0563259203</v>
      </c>
      <c r="D79" s="10"/>
      <c r="E79" s="2"/>
      <c r="F79" s="11"/>
      <c r="G79" s="30"/>
      <c r="H79" s="27"/>
      <c r="I79" s="27"/>
      <c r="J79" s="27"/>
      <c r="K79" s="28"/>
      <c r="L79" s="10"/>
      <c r="M79" s="2"/>
      <c r="N79" s="2"/>
      <c r="O79" s="2"/>
      <c r="P79" s="11"/>
      <c r="Q79" s="38"/>
      <c r="R79" s="34"/>
      <c r="S79" s="34"/>
      <c r="T79" s="34"/>
      <c r="U79" s="39"/>
      <c r="V79" s="10"/>
      <c r="W79" s="18"/>
      <c r="X79" s="2"/>
      <c r="Y79" s="2"/>
      <c r="Z79" s="19"/>
      <c r="AA79" s="10"/>
      <c r="AB79" s="18"/>
      <c r="AC79" s="2"/>
      <c r="AD79" s="2"/>
      <c r="AE79" s="19"/>
      <c r="AF79" s="10"/>
      <c r="AG79" s="18"/>
      <c r="AH79" s="2"/>
      <c r="AI79" s="2"/>
      <c r="AJ79" s="175"/>
    </row>
    <row r="80" spans="1:36" ht="19.5" customHeight="1">
      <c r="A80" s="14" t="s">
        <v>200</v>
      </c>
      <c r="B80" s="66">
        <v>0.00577</v>
      </c>
      <c r="C80" s="66">
        <f t="shared" si="1"/>
        <v>0.006968429</v>
      </c>
      <c r="D80" s="8"/>
      <c r="E80" s="1"/>
      <c r="F80" s="9"/>
      <c r="G80" s="31"/>
      <c r="H80" s="1"/>
      <c r="I80" s="1"/>
      <c r="J80" s="1"/>
      <c r="K80" s="9"/>
      <c r="L80" s="8"/>
      <c r="M80" s="1"/>
      <c r="N80" s="1"/>
      <c r="O80" s="1"/>
      <c r="P80" s="9"/>
      <c r="Q80" s="36"/>
      <c r="R80" s="33"/>
      <c r="S80" s="33"/>
      <c r="T80" s="33"/>
      <c r="U80" s="37"/>
      <c r="V80" s="8"/>
      <c r="W80" s="20"/>
      <c r="X80" s="1"/>
      <c r="Y80" s="1"/>
      <c r="Z80" s="21"/>
      <c r="AA80" s="8"/>
      <c r="AB80" s="20"/>
      <c r="AC80" s="1"/>
      <c r="AD80" s="1"/>
      <c r="AE80" s="21"/>
      <c r="AF80" s="8"/>
      <c r="AG80" s="20"/>
      <c r="AH80" s="1"/>
      <c r="AI80" s="1"/>
      <c r="AJ80" s="176"/>
    </row>
    <row r="81" spans="1:36" ht="19.5" customHeight="1">
      <c r="A81" s="13" t="s">
        <v>201</v>
      </c>
      <c r="B81" s="64">
        <v>0.031193</v>
      </c>
      <c r="C81" s="64">
        <f t="shared" si="1"/>
        <v>0.0376717861</v>
      </c>
      <c r="D81" s="10"/>
      <c r="E81" s="2"/>
      <c r="F81" s="11"/>
      <c r="G81" s="30"/>
      <c r="H81" s="27"/>
      <c r="I81" s="27"/>
      <c r="J81" s="27"/>
      <c r="K81" s="28"/>
      <c r="L81" s="10"/>
      <c r="M81" s="2"/>
      <c r="N81" s="2"/>
      <c r="O81" s="2"/>
      <c r="P81" s="11"/>
      <c r="Q81" s="38"/>
      <c r="R81" s="34"/>
      <c r="S81" s="34"/>
      <c r="T81" s="34"/>
      <c r="U81" s="39"/>
      <c r="V81" s="10"/>
      <c r="W81" s="18"/>
      <c r="X81" s="2"/>
      <c r="Y81" s="2"/>
      <c r="Z81" s="19"/>
      <c r="AA81" s="10"/>
      <c r="AB81" s="18"/>
      <c r="AC81" s="2"/>
      <c r="AD81" s="2"/>
      <c r="AE81" s="19"/>
      <c r="AF81" s="10"/>
      <c r="AG81" s="18"/>
      <c r="AH81" s="2"/>
      <c r="AI81" s="2"/>
      <c r="AJ81" s="175"/>
    </row>
    <row r="82" spans="1:36" ht="19.5" customHeight="1">
      <c r="A82" s="14" t="s">
        <v>359</v>
      </c>
      <c r="B82" s="66">
        <v>0.003606</v>
      </c>
      <c r="C82" s="66">
        <f t="shared" si="1"/>
        <v>0.0043549662</v>
      </c>
      <c r="D82" s="8"/>
      <c r="E82" s="1"/>
      <c r="F82" s="9"/>
      <c r="G82" s="31"/>
      <c r="H82" s="1"/>
      <c r="I82" s="1"/>
      <c r="J82" s="1"/>
      <c r="K82" s="9"/>
      <c r="L82" s="8"/>
      <c r="M82" s="1"/>
      <c r="N82" s="1"/>
      <c r="O82" s="1"/>
      <c r="P82" s="9"/>
      <c r="Q82" s="36"/>
      <c r="R82" s="33"/>
      <c r="S82" s="33"/>
      <c r="T82" s="33"/>
      <c r="U82" s="37"/>
      <c r="V82" s="8"/>
      <c r="W82" s="20"/>
      <c r="X82" s="1"/>
      <c r="Y82" s="1"/>
      <c r="Z82" s="21"/>
      <c r="AA82" s="8"/>
      <c r="AB82" s="20"/>
      <c r="AC82" s="1"/>
      <c r="AD82" s="1"/>
      <c r="AE82" s="21"/>
      <c r="AF82" s="8"/>
      <c r="AG82" s="20"/>
      <c r="AH82" s="1"/>
      <c r="AI82" s="1"/>
      <c r="AJ82" s="176"/>
    </row>
    <row r="83" spans="1:36" ht="19.5" customHeight="1">
      <c r="A83" s="13" t="s">
        <v>202</v>
      </c>
      <c r="B83" s="64">
        <v>0.264746</v>
      </c>
      <c r="C83" s="64">
        <f t="shared" si="1"/>
        <v>0.3197337442</v>
      </c>
      <c r="D83" s="10"/>
      <c r="E83" s="2"/>
      <c r="F83" s="11"/>
      <c r="G83" s="30"/>
      <c r="H83" s="27"/>
      <c r="I83" s="27"/>
      <c r="J83" s="27"/>
      <c r="K83" s="28"/>
      <c r="L83" s="10"/>
      <c r="M83" s="2"/>
      <c r="N83" s="2"/>
      <c r="O83" s="2"/>
      <c r="P83" s="11"/>
      <c r="Q83" s="38"/>
      <c r="R83" s="34"/>
      <c r="S83" s="34"/>
      <c r="T83" s="34"/>
      <c r="U83" s="39"/>
      <c r="V83" s="10"/>
      <c r="W83" s="18"/>
      <c r="X83" s="2"/>
      <c r="Y83" s="2"/>
      <c r="Z83" s="19"/>
      <c r="AA83" s="10"/>
      <c r="AB83" s="18"/>
      <c r="AC83" s="2"/>
      <c r="AD83" s="2"/>
      <c r="AE83" s="19"/>
      <c r="AF83" s="10"/>
      <c r="AG83" s="18"/>
      <c r="AH83" s="2"/>
      <c r="AI83" s="2"/>
      <c r="AJ83" s="175"/>
    </row>
    <row r="84" spans="1:36" ht="19.5" customHeight="1">
      <c r="A84" s="14" t="s">
        <v>412</v>
      </c>
      <c r="B84" s="66">
        <v>0.002765</v>
      </c>
      <c r="C84" s="66">
        <f t="shared" si="1"/>
        <v>0.0033392905</v>
      </c>
      <c r="D84" s="8"/>
      <c r="E84" s="1"/>
      <c r="F84" s="9"/>
      <c r="G84" s="31"/>
      <c r="H84" s="1"/>
      <c r="I84" s="1"/>
      <c r="J84" s="1"/>
      <c r="K84" s="9"/>
      <c r="L84" s="8"/>
      <c r="M84" s="1"/>
      <c r="N84" s="1"/>
      <c r="O84" s="1"/>
      <c r="P84" s="9"/>
      <c r="Q84" s="36"/>
      <c r="R84" s="33"/>
      <c r="S84" s="33"/>
      <c r="T84" s="33"/>
      <c r="U84" s="37"/>
      <c r="V84" s="8"/>
      <c r="W84" s="20"/>
      <c r="X84" s="1"/>
      <c r="Y84" s="1"/>
      <c r="Z84" s="21"/>
      <c r="AA84" s="8"/>
      <c r="AB84" s="20"/>
      <c r="AC84" s="1"/>
      <c r="AD84" s="1"/>
      <c r="AE84" s="21"/>
      <c r="AF84" s="8"/>
      <c r="AG84" s="20"/>
      <c r="AH84" s="1"/>
      <c r="AI84" s="1"/>
      <c r="AJ84" s="176"/>
    </row>
    <row r="85" spans="1:36" ht="19.5" customHeight="1">
      <c r="A85" s="13" t="s">
        <v>203</v>
      </c>
      <c r="B85" s="64">
        <v>0.018331</v>
      </c>
      <c r="C85" s="64">
        <f t="shared" si="1"/>
        <v>0.0221383487</v>
      </c>
      <c r="D85" s="10"/>
      <c r="E85" s="2"/>
      <c r="F85" s="11"/>
      <c r="G85" s="30"/>
      <c r="H85" s="27"/>
      <c r="I85" s="27"/>
      <c r="J85" s="27"/>
      <c r="K85" s="28"/>
      <c r="L85" s="10"/>
      <c r="M85" s="2"/>
      <c r="N85" s="2"/>
      <c r="O85" s="2"/>
      <c r="P85" s="11"/>
      <c r="Q85" s="38"/>
      <c r="R85" s="34"/>
      <c r="S85" s="34"/>
      <c r="T85" s="34"/>
      <c r="U85" s="39"/>
      <c r="V85" s="10"/>
      <c r="W85" s="18"/>
      <c r="X85" s="2"/>
      <c r="Y85" s="2"/>
      <c r="Z85" s="19"/>
      <c r="AA85" s="10"/>
      <c r="AB85" s="18"/>
      <c r="AC85" s="2"/>
      <c r="AD85" s="2"/>
      <c r="AE85" s="19"/>
      <c r="AF85" s="10"/>
      <c r="AG85" s="18"/>
      <c r="AH85" s="2"/>
      <c r="AI85" s="2"/>
      <c r="AJ85" s="175"/>
    </row>
    <row r="86" spans="1:36" ht="19.5" customHeight="1">
      <c r="A86" s="14" t="s">
        <v>344</v>
      </c>
      <c r="B86" s="66">
        <v>0.036421</v>
      </c>
      <c r="C86" s="66">
        <f t="shared" si="1"/>
        <v>0.0439856417</v>
      </c>
      <c r="D86" s="8"/>
      <c r="E86" s="1"/>
      <c r="F86" s="9"/>
      <c r="G86" s="31"/>
      <c r="H86" s="1"/>
      <c r="I86" s="1"/>
      <c r="J86" s="1"/>
      <c r="K86" s="9"/>
      <c r="L86" s="8"/>
      <c r="M86" s="1"/>
      <c r="N86" s="1"/>
      <c r="O86" s="1"/>
      <c r="P86" s="9"/>
      <c r="Q86" s="36"/>
      <c r="R86" s="33"/>
      <c r="S86" s="33"/>
      <c r="T86" s="33"/>
      <c r="U86" s="37"/>
      <c r="V86" s="8"/>
      <c r="W86" s="20"/>
      <c r="X86" s="1"/>
      <c r="Y86" s="1"/>
      <c r="Z86" s="21"/>
      <c r="AA86" s="8"/>
      <c r="AB86" s="20"/>
      <c r="AC86" s="1"/>
      <c r="AD86" s="1"/>
      <c r="AE86" s="21"/>
      <c r="AF86" s="8"/>
      <c r="AG86" s="20"/>
      <c r="AH86" s="1"/>
      <c r="AI86" s="1"/>
      <c r="AJ86" s="176"/>
    </row>
    <row r="87" spans="1:36" ht="19.5" customHeight="1">
      <c r="A87" s="13" t="s">
        <v>569</v>
      </c>
      <c r="B87" s="64">
        <v>0.008655</v>
      </c>
      <c r="C87" s="64">
        <f t="shared" si="1"/>
        <v>0.010452643499999999</v>
      </c>
      <c r="D87" s="10"/>
      <c r="E87" s="2"/>
      <c r="F87" s="11"/>
      <c r="G87" s="30"/>
      <c r="H87" s="27"/>
      <c r="I87" s="27"/>
      <c r="J87" s="27"/>
      <c r="K87" s="28"/>
      <c r="L87" s="10"/>
      <c r="M87" s="2"/>
      <c r="N87" s="2"/>
      <c r="O87" s="2"/>
      <c r="P87" s="11"/>
      <c r="Q87" s="38"/>
      <c r="R87" s="34"/>
      <c r="S87" s="34"/>
      <c r="T87" s="34"/>
      <c r="U87" s="39"/>
      <c r="V87" s="10"/>
      <c r="W87" s="18"/>
      <c r="X87" s="2"/>
      <c r="Y87" s="2"/>
      <c r="Z87" s="19"/>
      <c r="AA87" s="10"/>
      <c r="AB87" s="18"/>
      <c r="AC87" s="2"/>
      <c r="AD87" s="2"/>
      <c r="AE87" s="19"/>
      <c r="AF87" s="10"/>
      <c r="AG87" s="18"/>
      <c r="AH87" s="2"/>
      <c r="AI87" s="2"/>
      <c r="AJ87" s="175"/>
    </row>
    <row r="88" spans="1:36" ht="19.5" customHeight="1">
      <c r="A88" s="14" t="s">
        <v>343</v>
      </c>
      <c r="B88" s="66">
        <v>0.002825</v>
      </c>
      <c r="C88" s="66">
        <f t="shared" si="1"/>
        <v>0.0034117525</v>
      </c>
      <c r="D88" s="8"/>
      <c r="E88" s="1"/>
      <c r="F88" s="9"/>
      <c r="G88" s="31"/>
      <c r="H88" s="1"/>
      <c r="I88" s="1"/>
      <c r="J88" s="1"/>
      <c r="K88" s="9"/>
      <c r="L88" s="8"/>
      <c r="M88" s="1"/>
      <c r="N88" s="1"/>
      <c r="O88" s="1"/>
      <c r="P88" s="9"/>
      <c r="Q88" s="36"/>
      <c r="R88" s="33"/>
      <c r="S88" s="33"/>
      <c r="T88" s="33"/>
      <c r="U88" s="37"/>
      <c r="V88" s="8"/>
      <c r="W88" s="20"/>
      <c r="X88" s="1"/>
      <c r="Y88" s="1"/>
      <c r="Z88" s="21"/>
      <c r="AA88" s="8"/>
      <c r="AB88" s="20"/>
      <c r="AC88" s="1"/>
      <c r="AD88" s="1"/>
      <c r="AE88" s="21"/>
      <c r="AF88" s="8"/>
      <c r="AG88" s="20"/>
      <c r="AH88" s="1"/>
      <c r="AI88" s="1"/>
      <c r="AJ88" s="176"/>
    </row>
    <row r="89" spans="1:36" ht="19.5" customHeight="1">
      <c r="A89" s="13" t="s">
        <v>204</v>
      </c>
      <c r="B89" s="64">
        <v>0.015626</v>
      </c>
      <c r="C89" s="64">
        <f t="shared" si="1"/>
        <v>0.018871520200000002</v>
      </c>
      <c r="D89" s="10"/>
      <c r="E89" s="2"/>
      <c r="F89" s="11"/>
      <c r="G89" s="30"/>
      <c r="H89" s="27"/>
      <c r="I89" s="27"/>
      <c r="J89" s="27"/>
      <c r="K89" s="28"/>
      <c r="L89" s="10"/>
      <c r="M89" s="2"/>
      <c r="N89" s="2"/>
      <c r="O89" s="2"/>
      <c r="P89" s="11"/>
      <c r="Q89" s="38"/>
      <c r="R89" s="34"/>
      <c r="S89" s="34"/>
      <c r="T89" s="34"/>
      <c r="U89" s="39"/>
      <c r="V89" s="10"/>
      <c r="W89" s="18"/>
      <c r="X89" s="2"/>
      <c r="Y89" s="2"/>
      <c r="Z89" s="19"/>
      <c r="AA89" s="10"/>
      <c r="AB89" s="18"/>
      <c r="AC89" s="2"/>
      <c r="AD89" s="2"/>
      <c r="AE89" s="19"/>
      <c r="AF89" s="10"/>
      <c r="AG89" s="18"/>
      <c r="AH89" s="2"/>
      <c r="AI89" s="2"/>
      <c r="AJ89" s="175"/>
    </row>
    <row r="90" spans="1:36" ht="19.5" customHeight="1">
      <c r="A90" s="14" t="s">
        <v>205</v>
      </c>
      <c r="B90" s="66">
        <v>0.044174</v>
      </c>
      <c r="C90" s="66">
        <f t="shared" si="1"/>
        <v>0.053348939799999995</v>
      </c>
      <c r="D90" s="8"/>
      <c r="E90" s="1"/>
      <c r="F90" s="9"/>
      <c r="G90" s="31"/>
      <c r="H90" s="1"/>
      <c r="I90" s="1"/>
      <c r="J90" s="1"/>
      <c r="K90" s="9"/>
      <c r="L90" s="8"/>
      <c r="M90" s="1"/>
      <c r="N90" s="1"/>
      <c r="O90" s="1"/>
      <c r="P90" s="9"/>
      <c r="Q90" s="36"/>
      <c r="R90" s="33"/>
      <c r="S90" s="33"/>
      <c r="T90" s="33"/>
      <c r="U90" s="37"/>
      <c r="V90" s="8"/>
      <c r="W90" s="20"/>
      <c r="X90" s="1"/>
      <c r="Y90" s="1"/>
      <c r="Z90" s="21"/>
      <c r="AA90" s="8"/>
      <c r="AB90" s="20"/>
      <c r="AC90" s="1"/>
      <c r="AD90" s="1"/>
      <c r="AE90" s="21"/>
      <c r="AF90" s="8"/>
      <c r="AG90" s="20"/>
      <c r="AH90" s="1"/>
      <c r="AI90" s="1"/>
      <c r="AJ90" s="176"/>
    </row>
    <row r="91" spans="1:36" ht="19.5" customHeight="1">
      <c r="A91" s="13" t="s">
        <v>360</v>
      </c>
      <c r="B91" s="64">
        <v>0.096222</v>
      </c>
      <c r="C91" s="64">
        <f t="shared" si="1"/>
        <v>0.1162073094</v>
      </c>
      <c r="D91" s="10"/>
      <c r="E91" s="2"/>
      <c r="F91" s="11"/>
      <c r="G91" s="30"/>
      <c r="H91" s="27"/>
      <c r="I91" s="27"/>
      <c r="J91" s="27"/>
      <c r="K91" s="28"/>
      <c r="L91" s="10"/>
      <c r="M91" s="2"/>
      <c r="N91" s="2"/>
      <c r="O91" s="2"/>
      <c r="P91" s="11"/>
      <c r="Q91" s="38"/>
      <c r="R91" s="34"/>
      <c r="S91" s="34"/>
      <c r="T91" s="34"/>
      <c r="U91" s="39"/>
      <c r="V91" s="10"/>
      <c r="W91" s="18"/>
      <c r="X91" s="2"/>
      <c r="Y91" s="2"/>
      <c r="Z91" s="19"/>
      <c r="AA91" s="10"/>
      <c r="AB91" s="18"/>
      <c r="AC91" s="2"/>
      <c r="AD91" s="2"/>
      <c r="AE91" s="19"/>
      <c r="AF91" s="10"/>
      <c r="AG91" s="18"/>
      <c r="AH91" s="2"/>
      <c r="AI91" s="2"/>
      <c r="AJ91" s="175"/>
    </row>
    <row r="92" spans="1:36" ht="19.5" customHeight="1">
      <c r="A92" s="14" t="s">
        <v>206</v>
      </c>
      <c r="B92" s="66">
        <v>0.016227</v>
      </c>
      <c r="C92" s="66">
        <f t="shared" si="1"/>
        <v>0.0195973479</v>
      </c>
      <c r="D92" s="8"/>
      <c r="E92" s="1"/>
      <c r="F92" s="9"/>
      <c r="G92" s="31"/>
      <c r="H92" s="1"/>
      <c r="I92" s="1"/>
      <c r="J92" s="1"/>
      <c r="K92" s="9"/>
      <c r="L92" s="8"/>
      <c r="M92" s="1"/>
      <c r="N92" s="1"/>
      <c r="O92" s="1"/>
      <c r="P92" s="9"/>
      <c r="Q92" s="36"/>
      <c r="R92" s="33"/>
      <c r="S92" s="33"/>
      <c r="T92" s="33"/>
      <c r="U92" s="37"/>
      <c r="V92" s="8"/>
      <c r="W92" s="20"/>
      <c r="X92" s="1"/>
      <c r="Y92" s="1"/>
      <c r="Z92" s="21"/>
      <c r="AA92" s="8"/>
      <c r="AB92" s="20"/>
      <c r="AC92" s="1"/>
      <c r="AD92" s="1"/>
      <c r="AE92" s="21"/>
      <c r="AF92" s="8"/>
      <c r="AG92" s="20"/>
      <c r="AH92" s="1"/>
      <c r="AI92" s="1"/>
      <c r="AJ92" s="176"/>
    </row>
    <row r="93" spans="1:36" ht="19.5" customHeight="1">
      <c r="A93" s="13" t="s">
        <v>207</v>
      </c>
      <c r="B93" s="64">
        <v>1.060005</v>
      </c>
      <c r="C93" s="64">
        <f t="shared" si="1"/>
        <v>1.2801680385</v>
      </c>
      <c r="D93" s="10"/>
      <c r="E93" s="2"/>
      <c r="F93" s="11"/>
      <c r="G93" s="30"/>
      <c r="H93" s="27"/>
      <c r="I93" s="27"/>
      <c r="J93" s="27"/>
      <c r="K93" s="28"/>
      <c r="L93" s="10"/>
      <c r="M93" s="2"/>
      <c r="N93" s="2"/>
      <c r="O93" s="2"/>
      <c r="P93" s="11"/>
      <c r="Q93" s="38"/>
      <c r="R93" s="34"/>
      <c r="S93" s="34"/>
      <c r="T93" s="34"/>
      <c r="U93" s="39"/>
      <c r="V93" s="10"/>
      <c r="W93" s="18"/>
      <c r="X93" s="2"/>
      <c r="Y93" s="2"/>
      <c r="Z93" s="19"/>
      <c r="AA93" s="10"/>
      <c r="AB93" s="18"/>
      <c r="AC93" s="2"/>
      <c r="AD93" s="2"/>
      <c r="AE93" s="19"/>
      <c r="AF93" s="10"/>
      <c r="AG93" s="18"/>
      <c r="AH93" s="2"/>
      <c r="AI93" s="2"/>
      <c r="AJ93" s="175"/>
    </row>
    <row r="94" spans="1:36" ht="19.5" customHeight="1">
      <c r="A94" s="14" t="s">
        <v>208</v>
      </c>
      <c r="B94" s="66">
        <v>0.013102</v>
      </c>
      <c r="C94" s="66">
        <f t="shared" si="1"/>
        <v>0.0158232854</v>
      </c>
      <c r="D94" s="8"/>
      <c r="E94" s="1"/>
      <c r="F94" s="9"/>
      <c r="G94" s="31"/>
      <c r="H94" s="1"/>
      <c r="I94" s="1"/>
      <c r="J94" s="1"/>
      <c r="K94" s="9"/>
      <c r="L94" s="8"/>
      <c r="M94" s="1"/>
      <c r="N94" s="1"/>
      <c r="O94" s="1"/>
      <c r="P94" s="9"/>
      <c r="Q94" s="36"/>
      <c r="R94" s="33"/>
      <c r="S94" s="33"/>
      <c r="T94" s="33"/>
      <c r="U94" s="37"/>
      <c r="V94" s="8"/>
      <c r="W94" s="20"/>
      <c r="X94" s="1"/>
      <c r="Y94" s="1"/>
      <c r="Z94" s="21"/>
      <c r="AA94" s="8"/>
      <c r="AB94" s="20"/>
      <c r="AC94" s="1"/>
      <c r="AD94" s="1"/>
      <c r="AE94" s="21"/>
      <c r="AF94" s="8"/>
      <c r="AG94" s="20"/>
      <c r="AH94" s="1"/>
      <c r="AI94" s="1"/>
      <c r="AJ94" s="176"/>
    </row>
    <row r="95" spans="1:36" ht="19.5" customHeight="1">
      <c r="A95" s="13" t="s">
        <v>209</v>
      </c>
      <c r="B95" s="64">
        <v>0.073504</v>
      </c>
      <c r="C95" s="64">
        <f t="shared" si="1"/>
        <v>0.0887707808</v>
      </c>
      <c r="D95" s="10"/>
      <c r="E95" s="2"/>
      <c r="F95" s="11"/>
      <c r="G95" s="30"/>
      <c r="H95" s="27"/>
      <c r="I95" s="27"/>
      <c r="J95" s="27"/>
      <c r="K95" s="28"/>
      <c r="L95" s="10"/>
      <c r="M95" s="2"/>
      <c r="N95" s="2"/>
      <c r="O95" s="2"/>
      <c r="P95" s="11"/>
      <c r="Q95" s="38"/>
      <c r="R95" s="34"/>
      <c r="S95" s="34"/>
      <c r="T95" s="34"/>
      <c r="U95" s="39"/>
      <c r="V95" s="10"/>
      <c r="W95" s="18"/>
      <c r="X95" s="2"/>
      <c r="Y95" s="2"/>
      <c r="Z95" s="19"/>
      <c r="AA95" s="10"/>
      <c r="AB95" s="18"/>
      <c r="AC95" s="2"/>
      <c r="AD95" s="2"/>
      <c r="AE95" s="19"/>
      <c r="AF95" s="10"/>
      <c r="AG95" s="18"/>
      <c r="AH95" s="2"/>
      <c r="AI95" s="2"/>
      <c r="AJ95" s="175"/>
    </row>
    <row r="96" spans="1:36" ht="19.5" customHeight="1">
      <c r="A96" s="14" t="s">
        <v>210</v>
      </c>
      <c r="B96" s="66">
        <v>0.008174</v>
      </c>
      <c r="C96" s="66">
        <f t="shared" si="1"/>
        <v>0.009871739800000001</v>
      </c>
      <c r="D96" s="8"/>
      <c r="E96" s="1"/>
      <c r="F96" s="9"/>
      <c r="G96" s="31"/>
      <c r="H96" s="1"/>
      <c r="I96" s="1"/>
      <c r="J96" s="1"/>
      <c r="K96" s="9"/>
      <c r="L96" s="8"/>
      <c r="M96" s="1"/>
      <c r="N96" s="1"/>
      <c r="O96" s="1"/>
      <c r="P96" s="9"/>
      <c r="Q96" s="36"/>
      <c r="R96" s="33"/>
      <c r="S96" s="33"/>
      <c r="T96" s="33"/>
      <c r="U96" s="37"/>
      <c r="V96" s="8"/>
      <c r="W96" s="20"/>
      <c r="X96" s="1"/>
      <c r="Y96" s="1"/>
      <c r="Z96" s="21"/>
      <c r="AA96" s="8"/>
      <c r="AB96" s="20"/>
      <c r="AC96" s="1"/>
      <c r="AD96" s="1"/>
      <c r="AE96" s="21"/>
      <c r="AF96" s="8"/>
      <c r="AG96" s="20"/>
      <c r="AH96" s="1"/>
      <c r="AI96" s="1"/>
      <c r="AJ96" s="176"/>
    </row>
    <row r="97" spans="1:36" ht="19.5" customHeight="1">
      <c r="A97" s="13" t="s">
        <v>211</v>
      </c>
      <c r="B97" s="64">
        <v>0.017309</v>
      </c>
      <c r="C97" s="64">
        <f t="shared" si="1"/>
        <v>0.020904079300000003</v>
      </c>
      <c r="D97" s="10"/>
      <c r="E97" s="2"/>
      <c r="F97" s="11"/>
      <c r="G97" s="30"/>
      <c r="H97" s="27"/>
      <c r="I97" s="27"/>
      <c r="J97" s="27"/>
      <c r="K97" s="28"/>
      <c r="L97" s="10"/>
      <c r="M97" s="2"/>
      <c r="N97" s="2"/>
      <c r="O97" s="2"/>
      <c r="P97" s="11"/>
      <c r="Q97" s="38"/>
      <c r="R97" s="34"/>
      <c r="S97" s="34"/>
      <c r="T97" s="34"/>
      <c r="U97" s="39"/>
      <c r="V97" s="10"/>
      <c r="W97" s="18"/>
      <c r="X97" s="2"/>
      <c r="Y97" s="2"/>
      <c r="Z97" s="19"/>
      <c r="AA97" s="10"/>
      <c r="AB97" s="18"/>
      <c r="AC97" s="2"/>
      <c r="AD97" s="2"/>
      <c r="AE97" s="19"/>
      <c r="AF97" s="10"/>
      <c r="AG97" s="18"/>
      <c r="AH97" s="2"/>
      <c r="AI97" s="2"/>
      <c r="AJ97" s="175"/>
    </row>
    <row r="98" spans="1:36" ht="19.5" customHeight="1">
      <c r="A98" s="14" t="s">
        <v>212</v>
      </c>
      <c r="B98" s="66">
        <v>0.015085</v>
      </c>
      <c r="C98" s="66">
        <f t="shared" si="1"/>
        <v>0.0182181545</v>
      </c>
      <c r="D98" s="8"/>
      <c r="E98" s="1"/>
      <c r="F98" s="9"/>
      <c r="G98" s="31"/>
      <c r="H98" s="1"/>
      <c r="I98" s="1"/>
      <c r="J98" s="1"/>
      <c r="K98" s="9"/>
      <c r="L98" s="8"/>
      <c r="M98" s="1"/>
      <c r="N98" s="1"/>
      <c r="O98" s="1"/>
      <c r="P98" s="9"/>
      <c r="Q98" s="36"/>
      <c r="R98" s="33"/>
      <c r="S98" s="33"/>
      <c r="T98" s="33"/>
      <c r="U98" s="37"/>
      <c r="V98" s="8"/>
      <c r="W98" s="20"/>
      <c r="X98" s="1"/>
      <c r="Y98" s="1"/>
      <c r="Z98" s="21"/>
      <c r="AA98" s="8"/>
      <c r="AB98" s="20"/>
      <c r="AC98" s="1"/>
      <c r="AD98" s="1"/>
      <c r="AE98" s="21"/>
      <c r="AF98" s="8"/>
      <c r="AG98" s="20"/>
      <c r="AH98" s="1"/>
      <c r="AI98" s="1"/>
      <c r="AJ98" s="176"/>
    </row>
    <row r="99" spans="1:36" ht="19.5" customHeight="1">
      <c r="A99" s="13" t="s">
        <v>213</v>
      </c>
      <c r="B99" s="64">
        <v>0.010398</v>
      </c>
      <c r="C99" s="64">
        <f t="shared" si="1"/>
        <v>0.012557664599999999</v>
      </c>
      <c r="D99" s="10"/>
      <c r="E99" s="2"/>
      <c r="F99" s="11"/>
      <c r="G99" s="30"/>
      <c r="H99" s="27"/>
      <c r="I99" s="27"/>
      <c r="J99" s="27"/>
      <c r="K99" s="28"/>
      <c r="L99" s="10"/>
      <c r="M99" s="2"/>
      <c r="N99" s="2"/>
      <c r="O99" s="2"/>
      <c r="P99" s="11"/>
      <c r="Q99" s="38"/>
      <c r="R99" s="34"/>
      <c r="S99" s="34"/>
      <c r="T99" s="34"/>
      <c r="U99" s="39"/>
      <c r="V99" s="10"/>
      <c r="W99" s="18"/>
      <c r="X99" s="2"/>
      <c r="Y99" s="2"/>
      <c r="Z99" s="19"/>
      <c r="AA99" s="10"/>
      <c r="AB99" s="18"/>
      <c r="AC99" s="2"/>
      <c r="AD99" s="2"/>
      <c r="AE99" s="19"/>
      <c r="AF99" s="10"/>
      <c r="AG99" s="18"/>
      <c r="AH99" s="2"/>
      <c r="AI99" s="2"/>
      <c r="AJ99" s="175"/>
    </row>
    <row r="100" spans="1:36" ht="19.5" customHeight="1">
      <c r="A100" s="14" t="s">
        <v>411</v>
      </c>
      <c r="B100" s="66">
        <v>0.005109</v>
      </c>
      <c r="C100" s="66">
        <f t="shared" si="1"/>
        <v>0.0061701392999999995</v>
      </c>
      <c r="D100" s="8"/>
      <c r="E100" s="1"/>
      <c r="F100" s="9"/>
      <c r="G100" s="31"/>
      <c r="H100" s="1"/>
      <c r="I100" s="1"/>
      <c r="J100" s="1"/>
      <c r="K100" s="9"/>
      <c r="L100" s="8"/>
      <c r="M100" s="1"/>
      <c r="N100" s="1"/>
      <c r="O100" s="1"/>
      <c r="P100" s="9"/>
      <c r="Q100" s="36"/>
      <c r="R100" s="33"/>
      <c r="S100" s="33"/>
      <c r="T100" s="33"/>
      <c r="U100" s="37"/>
      <c r="V100" s="8"/>
      <c r="W100" s="20"/>
      <c r="X100" s="1"/>
      <c r="Y100" s="1"/>
      <c r="Z100" s="21"/>
      <c r="AA100" s="8"/>
      <c r="AB100" s="20"/>
      <c r="AC100" s="1"/>
      <c r="AD100" s="1"/>
      <c r="AE100" s="21"/>
      <c r="AF100" s="8"/>
      <c r="AG100" s="20"/>
      <c r="AH100" s="1"/>
      <c r="AI100" s="1"/>
      <c r="AJ100" s="176"/>
    </row>
    <row r="101" spans="1:36" ht="19.5" customHeight="1">
      <c r="A101" s="13" t="s">
        <v>214</v>
      </c>
      <c r="B101" s="64">
        <v>0.007453</v>
      </c>
      <c r="C101" s="64">
        <f t="shared" si="1"/>
        <v>0.009000988100000001</v>
      </c>
      <c r="D101" s="10"/>
      <c r="E101" s="2"/>
      <c r="F101" s="11"/>
      <c r="G101" s="30"/>
      <c r="H101" s="27"/>
      <c r="I101" s="27"/>
      <c r="J101" s="27"/>
      <c r="K101" s="28"/>
      <c r="L101" s="10"/>
      <c r="M101" s="2"/>
      <c r="N101" s="2"/>
      <c r="O101" s="2"/>
      <c r="P101" s="11"/>
      <c r="Q101" s="38"/>
      <c r="R101" s="34"/>
      <c r="S101" s="34"/>
      <c r="T101" s="34"/>
      <c r="U101" s="39"/>
      <c r="V101" s="10"/>
      <c r="W101" s="18"/>
      <c r="X101" s="2"/>
      <c r="Y101" s="2"/>
      <c r="Z101" s="19"/>
      <c r="AA101" s="10"/>
      <c r="AB101" s="18"/>
      <c r="AC101" s="2"/>
      <c r="AD101" s="2"/>
      <c r="AE101" s="19"/>
      <c r="AF101" s="10"/>
      <c r="AG101" s="18"/>
      <c r="AH101" s="2"/>
      <c r="AI101" s="2"/>
      <c r="AJ101" s="175"/>
    </row>
    <row r="102" spans="1:36" ht="19.5" customHeight="1">
      <c r="A102" s="14" t="s">
        <v>215</v>
      </c>
      <c r="B102" s="66">
        <v>0.014965</v>
      </c>
      <c r="C102" s="66">
        <f t="shared" si="1"/>
        <v>0.0180732305</v>
      </c>
      <c r="D102" s="8"/>
      <c r="E102" s="1"/>
      <c r="F102" s="9"/>
      <c r="G102" s="31"/>
      <c r="H102" s="1"/>
      <c r="I102" s="1"/>
      <c r="J102" s="1"/>
      <c r="K102" s="9"/>
      <c r="L102" s="8"/>
      <c r="M102" s="1"/>
      <c r="N102" s="1"/>
      <c r="O102" s="1"/>
      <c r="P102" s="9"/>
      <c r="Q102" s="36"/>
      <c r="R102" s="33"/>
      <c r="S102" s="33"/>
      <c r="T102" s="33"/>
      <c r="U102" s="37"/>
      <c r="V102" s="8"/>
      <c r="W102" s="20"/>
      <c r="X102" s="1"/>
      <c r="Y102" s="1"/>
      <c r="Z102" s="21"/>
      <c r="AA102" s="8"/>
      <c r="AB102" s="20"/>
      <c r="AC102" s="1"/>
      <c r="AD102" s="1"/>
      <c r="AE102" s="21"/>
      <c r="AF102" s="8"/>
      <c r="AG102" s="20"/>
      <c r="AH102" s="1"/>
      <c r="AI102" s="1"/>
      <c r="AJ102" s="176"/>
    </row>
    <row r="103" spans="1:36" ht="19.5" customHeight="1">
      <c r="A103" s="13" t="s">
        <v>362</v>
      </c>
      <c r="B103" s="64">
        <v>0.024401</v>
      </c>
      <c r="C103" s="64">
        <f t="shared" si="1"/>
        <v>0.0294690877</v>
      </c>
      <c r="D103" s="10"/>
      <c r="E103" s="2"/>
      <c r="F103" s="11"/>
      <c r="G103" s="30"/>
      <c r="H103" s="27"/>
      <c r="I103" s="27"/>
      <c r="J103" s="27"/>
      <c r="K103" s="28"/>
      <c r="L103" s="10"/>
      <c r="M103" s="2"/>
      <c r="N103" s="2"/>
      <c r="O103" s="2"/>
      <c r="P103" s="11"/>
      <c r="Q103" s="38"/>
      <c r="R103" s="34"/>
      <c r="S103" s="34"/>
      <c r="T103" s="34"/>
      <c r="U103" s="39"/>
      <c r="V103" s="10"/>
      <c r="W103" s="18"/>
      <c r="X103" s="2"/>
      <c r="Y103" s="2"/>
      <c r="Z103" s="19"/>
      <c r="AA103" s="10"/>
      <c r="AB103" s="18"/>
      <c r="AC103" s="2"/>
      <c r="AD103" s="2"/>
      <c r="AE103" s="19"/>
      <c r="AF103" s="10"/>
      <c r="AG103" s="18"/>
      <c r="AH103" s="2"/>
      <c r="AI103" s="2"/>
      <c r="AJ103" s="175"/>
    </row>
    <row r="104" spans="1:36" ht="19.5" customHeight="1">
      <c r="A104" s="14" t="s">
        <v>361</v>
      </c>
      <c r="B104" s="66">
        <v>0.040027</v>
      </c>
      <c r="C104" s="66">
        <f t="shared" si="1"/>
        <v>0.0483406079</v>
      </c>
      <c r="D104" s="8"/>
      <c r="E104" s="1"/>
      <c r="F104" s="9"/>
      <c r="G104" s="31"/>
      <c r="H104" s="1"/>
      <c r="I104" s="1"/>
      <c r="J104" s="1"/>
      <c r="K104" s="9"/>
      <c r="L104" s="8"/>
      <c r="M104" s="1"/>
      <c r="N104" s="1"/>
      <c r="O104" s="1"/>
      <c r="P104" s="9"/>
      <c r="Q104" s="36"/>
      <c r="R104" s="33"/>
      <c r="S104" s="33"/>
      <c r="T104" s="33"/>
      <c r="U104" s="37"/>
      <c r="V104" s="8"/>
      <c r="W104" s="20"/>
      <c r="X104" s="1"/>
      <c r="Y104" s="1"/>
      <c r="Z104" s="21"/>
      <c r="AA104" s="8"/>
      <c r="AB104" s="20"/>
      <c r="AC104" s="1"/>
      <c r="AD104" s="1"/>
      <c r="AE104" s="21"/>
      <c r="AF104" s="8"/>
      <c r="AG104" s="20"/>
      <c r="AH104" s="1"/>
      <c r="AI104" s="1"/>
      <c r="AJ104" s="176"/>
    </row>
    <row r="105" spans="1:36" ht="19.5" customHeight="1">
      <c r="A105" s="13" t="s">
        <v>570</v>
      </c>
      <c r="B105" s="64">
        <v>0.006311</v>
      </c>
      <c r="C105" s="64">
        <f t="shared" si="1"/>
        <v>0.0076217947</v>
      </c>
      <c r="D105" s="10"/>
      <c r="E105" s="2"/>
      <c r="F105" s="11"/>
      <c r="G105" s="30"/>
      <c r="H105" s="27"/>
      <c r="I105" s="27"/>
      <c r="J105" s="27"/>
      <c r="K105" s="28"/>
      <c r="L105" s="10"/>
      <c r="M105" s="2"/>
      <c r="N105" s="2"/>
      <c r="O105" s="2"/>
      <c r="P105" s="11"/>
      <c r="Q105" s="38"/>
      <c r="R105" s="34"/>
      <c r="S105" s="34"/>
      <c r="T105" s="34"/>
      <c r="U105" s="39"/>
      <c r="V105" s="10"/>
      <c r="W105" s="18"/>
      <c r="X105" s="2"/>
      <c r="Y105" s="2"/>
      <c r="Z105" s="19"/>
      <c r="AA105" s="10"/>
      <c r="AB105" s="18"/>
      <c r="AC105" s="2"/>
      <c r="AD105" s="2"/>
      <c r="AE105" s="19"/>
      <c r="AF105" s="10"/>
      <c r="AG105" s="18"/>
      <c r="AH105" s="2"/>
      <c r="AI105" s="2"/>
      <c r="AJ105" s="175"/>
    </row>
    <row r="106" spans="1:36" ht="19.5" customHeight="1">
      <c r="A106" s="14" t="s">
        <v>216</v>
      </c>
      <c r="B106" s="66">
        <v>0.008354</v>
      </c>
      <c r="C106" s="66">
        <f t="shared" si="1"/>
        <v>0.010089125800000001</v>
      </c>
      <c r="D106" s="8"/>
      <c r="E106" s="1"/>
      <c r="F106" s="9"/>
      <c r="G106" s="31"/>
      <c r="H106" s="1"/>
      <c r="I106" s="1"/>
      <c r="J106" s="1"/>
      <c r="K106" s="9"/>
      <c r="L106" s="8"/>
      <c r="M106" s="1"/>
      <c r="N106" s="1"/>
      <c r="O106" s="1"/>
      <c r="P106" s="9"/>
      <c r="Q106" s="36"/>
      <c r="R106" s="33"/>
      <c r="S106" s="33"/>
      <c r="T106" s="33"/>
      <c r="U106" s="37"/>
      <c r="V106" s="8"/>
      <c r="W106" s="20"/>
      <c r="X106" s="1"/>
      <c r="Y106" s="1"/>
      <c r="Z106" s="21"/>
      <c r="AA106" s="8"/>
      <c r="AB106" s="20"/>
      <c r="AC106" s="1"/>
      <c r="AD106" s="1"/>
      <c r="AE106" s="21"/>
      <c r="AF106" s="8"/>
      <c r="AG106" s="20"/>
      <c r="AH106" s="1"/>
      <c r="AI106" s="1"/>
      <c r="AJ106" s="176"/>
    </row>
    <row r="107" spans="1:36" ht="19.5" customHeight="1">
      <c r="A107" s="13" t="s">
        <v>217</v>
      </c>
      <c r="B107" s="64">
        <v>0.103735</v>
      </c>
      <c r="C107" s="64">
        <f t="shared" si="1"/>
        <v>0.1252807595</v>
      </c>
      <c r="D107" s="10"/>
      <c r="E107" s="2"/>
      <c r="F107" s="11"/>
      <c r="G107" s="30"/>
      <c r="H107" s="27"/>
      <c r="I107" s="27"/>
      <c r="J107" s="27"/>
      <c r="K107" s="28"/>
      <c r="L107" s="10"/>
      <c r="M107" s="2"/>
      <c r="N107" s="2"/>
      <c r="O107" s="2"/>
      <c r="P107" s="11"/>
      <c r="Q107" s="38"/>
      <c r="R107" s="34"/>
      <c r="S107" s="34"/>
      <c r="T107" s="34"/>
      <c r="U107" s="39"/>
      <c r="V107" s="10"/>
      <c r="W107" s="18"/>
      <c r="X107" s="2"/>
      <c r="Y107" s="2"/>
      <c r="Z107" s="19"/>
      <c r="AA107" s="10"/>
      <c r="AB107" s="18"/>
      <c r="AC107" s="2"/>
      <c r="AD107" s="2"/>
      <c r="AE107" s="19"/>
      <c r="AF107" s="10"/>
      <c r="AG107" s="18"/>
      <c r="AH107" s="2"/>
      <c r="AI107" s="2"/>
      <c r="AJ107" s="175"/>
    </row>
    <row r="108" spans="1:36" ht="19.5" customHeight="1">
      <c r="A108" s="14" t="s">
        <v>218</v>
      </c>
      <c r="B108" s="66">
        <v>0.009977</v>
      </c>
      <c r="C108" s="66">
        <f t="shared" si="1"/>
        <v>0.0120492229</v>
      </c>
      <c r="D108" s="8"/>
      <c r="E108" s="1"/>
      <c r="F108" s="9"/>
      <c r="G108" s="31"/>
      <c r="H108" s="1"/>
      <c r="I108" s="1"/>
      <c r="J108" s="1"/>
      <c r="K108" s="9"/>
      <c r="L108" s="8"/>
      <c r="M108" s="1"/>
      <c r="N108" s="1"/>
      <c r="O108" s="1"/>
      <c r="P108" s="9"/>
      <c r="Q108" s="36"/>
      <c r="R108" s="33"/>
      <c r="S108" s="33"/>
      <c r="T108" s="33"/>
      <c r="U108" s="37"/>
      <c r="V108" s="8"/>
      <c r="W108" s="20"/>
      <c r="X108" s="1"/>
      <c r="Y108" s="1"/>
      <c r="Z108" s="21"/>
      <c r="AA108" s="8"/>
      <c r="AB108" s="20"/>
      <c r="AC108" s="1"/>
      <c r="AD108" s="1"/>
      <c r="AE108" s="21"/>
      <c r="AF108" s="8"/>
      <c r="AG108" s="20"/>
      <c r="AH108" s="1"/>
      <c r="AI108" s="1"/>
      <c r="AJ108" s="176"/>
    </row>
    <row r="109" spans="1:36" ht="19.5" customHeight="1">
      <c r="A109" s="13" t="s">
        <v>219</v>
      </c>
      <c r="B109" s="64">
        <v>0.134206</v>
      </c>
      <c r="C109" s="64">
        <f t="shared" si="1"/>
        <v>0.1620805862</v>
      </c>
      <c r="D109" s="10"/>
      <c r="E109" s="2"/>
      <c r="F109" s="11"/>
      <c r="G109" s="30"/>
      <c r="H109" s="27"/>
      <c r="I109" s="27"/>
      <c r="J109" s="27"/>
      <c r="K109" s="28"/>
      <c r="L109" s="10"/>
      <c r="M109" s="2"/>
      <c r="N109" s="2"/>
      <c r="O109" s="2"/>
      <c r="P109" s="11"/>
      <c r="Q109" s="38"/>
      <c r="R109" s="34"/>
      <c r="S109" s="34"/>
      <c r="T109" s="34"/>
      <c r="U109" s="39"/>
      <c r="V109" s="10"/>
      <c r="W109" s="18"/>
      <c r="X109" s="2"/>
      <c r="Y109" s="2"/>
      <c r="Z109" s="19"/>
      <c r="AA109" s="10"/>
      <c r="AB109" s="18"/>
      <c r="AC109" s="2"/>
      <c r="AD109" s="2"/>
      <c r="AE109" s="19"/>
      <c r="AF109" s="10"/>
      <c r="AG109" s="18"/>
      <c r="AH109" s="2"/>
      <c r="AI109" s="2"/>
      <c r="AJ109" s="175"/>
    </row>
    <row r="110" spans="1:36" ht="19.5" customHeight="1">
      <c r="A110" s="14" t="s">
        <v>220</v>
      </c>
      <c r="B110" s="66">
        <v>0.031373</v>
      </c>
      <c r="C110" s="66">
        <f t="shared" si="1"/>
        <v>0.0378891721</v>
      </c>
      <c r="D110" s="8"/>
      <c r="E110" s="1"/>
      <c r="F110" s="9"/>
      <c r="G110" s="31"/>
      <c r="H110" s="1"/>
      <c r="I110" s="1"/>
      <c r="J110" s="1"/>
      <c r="K110" s="9"/>
      <c r="L110" s="8"/>
      <c r="M110" s="1"/>
      <c r="N110" s="1"/>
      <c r="O110" s="1"/>
      <c r="P110" s="9"/>
      <c r="Q110" s="36"/>
      <c r="R110" s="33"/>
      <c r="S110" s="33"/>
      <c r="T110" s="33"/>
      <c r="U110" s="37"/>
      <c r="V110" s="8"/>
      <c r="W110" s="20"/>
      <c r="X110" s="1"/>
      <c r="Y110" s="1"/>
      <c r="Z110" s="21"/>
      <c r="AA110" s="8"/>
      <c r="AB110" s="20"/>
      <c r="AC110" s="1"/>
      <c r="AD110" s="1"/>
      <c r="AE110" s="21"/>
      <c r="AF110" s="8"/>
      <c r="AG110" s="20"/>
      <c r="AH110" s="1"/>
      <c r="AI110" s="1"/>
      <c r="AJ110" s="176"/>
    </row>
    <row r="111" spans="1:36" ht="19.5" customHeight="1">
      <c r="A111" s="13" t="s">
        <v>221</v>
      </c>
      <c r="B111" s="64">
        <v>0.027466</v>
      </c>
      <c r="C111" s="64">
        <f t="shared" si="1"/>
        <v>0.0331706882</v>
      </c>
      <c r="D111" s="10"/>
      <c r="E111" s="2"/>
      <c r="F111" s="11"/>
      <c r="G111" s="30"/>
      <c r="H111" s="27"/>
      <c r="I111" s="27"/>
      <c r="J111" s="27"/>
      <c r="K111" s="28"/>
      <c r="L111" s="10"/>
      <c r="M111" s="2"/>
      <c r="N111" s="2"/>
      <c r="O111" s="2"/>
      <c r="P111" s="11"/>
      <c r="Q111" s="38"/>
      <c r="R111" s="34"/>
      <c r="S111" s="34"/>
      <c r="T111" s="34"/>
      <c r="U111" s="39"/>
      <c r="V111" s="10"/>
      <c r="W111" s="18"/>
      <c r="X111" s="2"/>
      <c r="Y111" s="2"/>
      <c r="Z111" s="19"/>
      <c r="AA111" s="10"/>
      <c r="AB111" s="18"/>
      <c r="AC111" s="2"/>
      <c r="AD111" s="2"/>
      <c r="AE111" s="19"/>
      <c r="AF111" s="10"/>
      <c r="AG111" s="18"/>
      <c r="AH111" s="2"/>
      <c r="AI111" s="2"/>
      <c r="AJ111" s="175"/>
    </row>
    <row r="112" spans="1:36" ht="19.5" customHeight="1">
      <c r="A112" s="14" t="s">
        <v>395</v>
      </c>
      <c r="B112" s="66">
        <v>0.00595</v>
      </c>
      <c r="C112" s="66">
        <f t="shared" si="1"/>
        <v>0.007185815000000001</v>
      </c>
      <c r="D112" s="8"/>
      <c r="E112" s="1"/>
      <c r="F112" s="9"/>
      <c r="G112" s="31"/>
      <c r="H112" s="1"/>
      <c r="I112" s="1"/>
      <c r="J112" s="1"/>
      <c r="K112" s="9"/>
      <c r="L112" s="8"/>
      <c r="M112" s="1"/>
      <c r="N112" s="1"/>
      <c r="O112" s="1"/>
      <c r="P112" s="9"/>
      <c r="Q112" s="36"/>
      <c r="R112" s="33"/>
      <c r="S112" s="33"/>
      <c r="T112" s="33"/>
      <c r="U112" s="37"/>
      <c r="V112" s="8"/>
      <c r="W112" s="20"/>
      <c r="X112" s="1"/>
      <c r="Y112" s="1"/>
      <c r="Z112" s="21"/>
      <c r="AA112" s="8"/>
      <c r="AB112" s="20"/>
      <c r="AC112" s="1"/>
      <c r="AD112" s="1"/>
      <c r="AE112" s="21"/>
      <c r="AF112" s="8"/>
      <c r="AG112" s="20"/>
      <c r="AH112" s="1"/>
      <c r="AI112" s="1"/>
      <c r="AJ112" s="176"/>
    </row>
    <row r="113" spans="1:36" ht="19.5" customHeight="1">
      <c r="A113" s="13" t="s">
        <v>222</v>
      </c>
      <c r="B113" s="64">
        <v>0.058539</v>
      </c>
      <c r="C113" s="64">
        <f t="shared" si="1"/>
        <v>0.0706975503</v>
      </c>
      <c r="D113" s="10"/>
      <c r="E113" s="2"/>
      <c r="F113" s="11"/>
      <c r="G113" s="30"/>
      <c r="H113" s="27"/>
      <c r="I113" s="27"/>
      <c r="J113" s="27"/>
      <c r="K113" s="28"/>
      <c r="L113" s="10"/>
      <c r="M113" s="2"/>
      <c r="N113" s="2"/>
      <c r="O113" s="2"/>
      <c r="P113" s="11"/>
      <c r="Q113" s="38"/>
      <c r="R113" s="34"/>
      <c r="S113" s="34"/>
      <c r="T113" s="34"/>
      <c r="U113" s="39"/>
      <c r="V113" s="10"/>
      <c r="W113" s="18"/>
      <c r="X113" s="2"/>
      <c r="Y113" s="2"/>
      <c r="Z113" s="19"/>
      <c r="AA113" s="10"/>
      <c r="AB113" s="18"/>
      <c r="AC113" s="2"/>
      <c r="AD113" s="2"/>
      <c r="AE113" s="19"/>
      <c r="AF113" s="10"/>
      <c r="AG113" s="18"/>
      <c r="AH113" s="2"/>
      <c r="AI113" s="2"/>
      <c r="AJ113" s="175"/>
    </row>
    <row r="114" spans="1:36" ht="19.5" customHeight="1">
      <c r="A114" s="14" t="s">
        <v>223</v>
      </c>
      <c r="B114" s="66">
        <v>0.013703</v>
      </c>
      <c r="C114" s="66">
        <f t="shared" si="1"/>
        <v>0.0165491131</v>
      </c>
      <c r="D114" s="8"/>
      <c r="E114" s="1"/>
      <c r="F114" s="9"/>
      <c r="G114" s="31"/>
      <c r="H114" s="1"/>
      <c r="I114" s="1"/>
      <c r="J114" s="1"/>
      <c r="K114" s="9"/>
      <c r="L114" s="8"/>
      <c r="M114" s="1"/>
      <c r="N114" s="1"/>
      <c r="O114" s="1"/>
      <c r="P114" s="9"/>
      <c r="Q114" s="36"/>
      <c r="R114" s="33"/>
      <c r="S114" s="33"/>
      <c r="T114" s="33"/>
      <c r="U114" s="37"/>
      <c r="V114" s="8"/>
      <c r="W114" s="20"/>
      <c r="X114" s="1"/>
      <c r="Y114" s="1"/>
      <c r="Z114" s="21"/>
      <c r="AA114" s="8"/>
      <c r="AB114" s="20"/>
      <c r="AC114" s="1"/>
      <c r="AD114" s="1"/>
      <c r="AE114" s="21"/>
      <c r="AF114" s="8"/>
      <c r="AG114" s="20"/>
      <c r="AH114" s="1"/>
      <c r="AI114" s="1"/>
      <c r="AJ114" s="176"/>
    </row>
    <row r="115" spans="1:36" ht="19.5" customHeight="1">
      <c r="A115" s="13" t="s">
        <v>224</v>
      </c>
      <c r="B115" s="64">
        <v>0.008294</v>
      </c>
      <c r="C115" s="64">
        <f t="shared" si="1"/>
        <v>0.010016663799999999</v>
      </c>
      <c r="D115" s="10"/>
      <c r="E115" s="2"/>
      <c r="F115" s="11"/>
      <c r="G115" s="30"/>
      <c r="H115" s="27"/>
      <c r="I115" s="27"/>
      <c r="J115" s="27"/>
      <c r="K115" s="28"/>
      <c r="L115" s="10"/>
      <c r="M115" s="2"/>
      <c r="N115" s="2"/>
      <c r="O115" s="2"/>
      <c r="P115" s="11"/>
      <c r="Q115" s="38"/>
      <c r="R115" s="34"/>
      <c r="S115" s="34"/>
      <c r="T115" s="34"/>
      <c r="U115" s="39"/>
      <c r="V115" s="10"/>
      <c r="W115" s="18"/>
      <c r="X115" s="2"/>
      <c r="Y115" s="2"/>
      <c r="Z115" s="19"/>
      <c r="AA115" s="10"/>
      <c r="AB115" s="18"/>
      <c r="AC115" s="2"/>
      <c r="AD115" s="2"/>
      <c r="AE115" s="19"/>
      <c r="AF115" s="10"/>
      <c r="AG115" s="18"/>
      <c r="AH115" s="2"/>
      <c r="AI115" s="2"/>
      <c r="AJ115" s="175"/>
    </row>
    <row r="116" spans="1:36" ht="19.5" customHeight="1">
      <c r="A116" s="14" t="s">
        <v>225</v>
      </c>
      <c r="B116" s="66">
        <v>0.015326</v>
      </c>
      <c r="C116" s="66">
        <f t="shared" si="1"/>
        <v>0.0185092102</v>
      </c>
      <c r="D116" s="8"/>
      <c r="E116" s="1"/>
      <c r="F116" s="9"/>
      <c r="G116" s="31"/>
      <c r="H116" s="1"/>
      <c r="I116" s="1"/>
      <c r="J116" s="1"/>
      <c r="K116" s="9"/>
      <c r="L116" s="8"/>
      <c r="M116" s="1"/>
      <c r="N116" s="1"/>
      <c r="O116" s="1"/>
      <c r="P116" s="9"/>
      <c r="Q116" s="36"/>
      <c r="R116" s="33"/>
      <c r="S116" s="33"/>
      <c r="T116" s="33"/>
      <c r="U116" s="37"/>
      <c r="V116" s="8"/>
      <c r="W116" s="20"/>
      <c r="X116" s="1"/>
      <c r="Y116" s="1"/>
      <c r="Z116" s="21"/>
      <c r="AA116" s="8"/>
      <c r="AB116" s="20"/>
      <c r="AC116" s="1"/>
      <c r="AD116" s="1"/>
      <c r="AE116" s="21"/>
      <c r="AF116" s="8"/>
      <c r="AG116" s="20"/>
      <c r="AH116" s="1"/>
      <c r="AI116" s="1"/>
      <c r="AJ116" s="176"/>
    </row>
    <row r="117" spans="1:36" ht="19.5" customHeight="1">
      <c r="A117" s="13" t="s">
        <v>226</v>
      </c>
      <c r="B117" s="64">
        <v>0.367819</v>
      </c>
      <c r="C117" s="64">
        <f t="shared" si="1"/>
        <v>0.4442150063</v>
      </c>
      <c r="D117" s="10"/>
      <c r="E117" s="2"/>
      <c r="F117" s="11"/>
      <c r="G117" s="30"/>
      <c r="H117" s="27"/>
      <c r="I117" s="27"/>
      <c r="J117" s="27"/>
      <c r="K117" s="28"/>
      <c r="L117" s="10"/>
      <c r="M117" s="2"/>
      <c r="N117" s="2"/>
      <c r="O117" s="2"/>
      <c r="P117" s="11"/>
      <c r="Q117" s="38"/>
      <c r="R117" s="34"/>
      <c r="S117" s="34"/>
      <c r="T117" s="34"/>
      <c r="U117" s="39"/>
      <c r="V117" s="10"/>
      <c r="W117" s="18"/>
      <c r="X117" s="2"/>
      <c r="Y117" s="2"/>
      <c r="Z117" s="19"/>
      <c r="AA117" s="10"/>
      <c r="AB117" s="18"/>
      <c r="AC117" s="2"/>
      <c r="AD117" s="2"/>
      <c r="AE117" s="19"/>
      <c r="AF117" s="10"/>
      <c r="AG117" s="18"/>
      <c r="AH117" s="2"/>
      <c r="AI117" s="2"/>
      <c r="AJ117" s="175"/>
    </row>
    <row r="118" spans="1:36" ht="19.5" customHeight="1">
      <c r="A118" s="14" t="s">
        <v>227</v>
      </c>
      <c r="B118" s="66">
        <v>0.03662</v>
      </c>
      <c r="C118" s="66">
        <f t="shared" si="1"/>
        <v>0.044225974</v>
      </c>
      <c r="D118" s="8"/>
      <c r="E118" s="1"/>
      <c r="F118" s="9"/>
      <c r="G118" s="31"/>
      <c r="H118" s="1"/>
      <c r="I118" s="1"/>
      <c r="J118" s="1"/>
      <c r="K118" s="9"/>
      <c r="L118" s="8"/>
      <c r="M118" s="1"/>
      <c r="N118" s="1"/>
      <c r="O118" s="1"/>
      <c r="P118" s="9"/>
      <c r="Q118" s="36"/>
      <c r="R118" s="33"/>
      <c r="S118" s="33"/>
      <c r="T118" s="33"/>
      <c r="U118" s="37"/>
      <c r="V118" s="8"/>
      <c r="W118" s="20"/>
      <c r="X118" s="1"/>
      <c r="Y118" s="1"/>
      <c r="Z118" s="21"/>
      <c r="AA118" s="8"/>
      <c r="AB118" s="20"/>
      <c r="AC118" s="1"/>
      <c r="AD118" s="1"/>
      <c r="AE118" s="21"/>
      <c r="AF118" s="8"/>
      <c r="AG118" s="20"/>
      <c r="AH118" s="1"/>
      <c r="AI118" s="1"/>
      <c r="AJ118" s="176"/>
    </row>
    <row r="119" spans="1:36" ht="19.5" customHeight="1">
      <c r="A119" s="13" t="s">
        <v>228</v>
      </c>
      <c r="B119" s="64">
        <v>0.011179</v>
      </c>
      <c r="C119" s="64">
        <f t="shared" si="1"/>
        <v>0.0135008783</v>
      </c>
      <c r="D119" s="10"/>
      <c r="E119" s="2"/>
      <c r="F119" s="11"/>
      <c r="G119" s="30"/>
      <c r="H119" s="27"/>
      <c r="I119" s="27"/>
      <c r="J119" s="27"/>
      <c r="K119" s="28"/>
      <c r="L119" s="10"/>
      <c r="M119" s="2"/>
      <c r="N119" s="2"/>
      <c r="O119" s="2"/>
      <c r="P119" s="11"/>
      <c r="Q119" s="38"/>
      <c r="R119" s="34"/>
      <c r="S119" s="34"/>
      <c r="T119" s="34"/>
      <c r="U119" s="39"/>
      <c r="V119" s="10"/>
      <c r="W119" s="18"/>
      <c r="X119" s="2"/>
      <c r="Y119" s="2"/>
      <c r="Z119" s="19"/>
      <c r="AA119" s="10"/>
      <c r="AB119" s="18"/>
      <c r="AC119" s="2"/>
      <c r="AD119" s="2"/>
      <c r="AE119" s="19"/>
      <c r="AF119" s="10"/>
      <c r="AG119" s="18"/>
      <c r="AH119" s="2"/>
      <c r="AI119" s="2"/>
      <c r="AJ119" s="175"/>
    </row>
    <row r="120" spans="1:36" ht="19.5" customHeight="1">
      <c r="A120" s="14" t="s">
        <v>229</v>
      </c>
      <c r="B120" s="66">
        <v>0.025844</v>
      </c>
      <c r="C120" s="66">
        <f t="shared" si="1"/>
        <v>0.0312117988</v>
      </c>
      <c r="D120" s="8"/>
      <c r="E120" s="1"/>
      <c r="F120" s="9"/>
      <c r="G120" s="31"/>
      <c r="H120" s="1"/>
      <c r="I120" s="1"/>
      <c r="J120" s="1"/>
      <c r="K120" s="9"/>
      <c r="L120" s="8"/>
      <c r="M120" s="1"/>
      <c r="N120" s="1"/>
      <c r="O120" s="1"/>
      <c r="P120" s="9"/>
      <c r="Q120" s="36"/>
      <c r="R120" s="33"/>
      <c r="S120" s="33"/>
      <c r="T120" s="33"/>
      <c r="U120" s="37"/>
      <c r="V120" s="8"/>
      <c r="W120" s="20"/>
      <c r="X120" s="1"/>
      <c r="Y120" s="1"/>
      <c r="Z120" s="21"/>
      <c r="AA120" s="8"/>
      <c r="AB120" s="20"/>
      <c r="AC120" s="1"/>
      <c r="AD120" s="1"/>
      <c r="AE120" s="21"/>
      <c r="AF120" s="8"/>
      <c r="AG120" s="20"/>
      <c r="AH120" s="1"/>
      <c r="AI120" s="1"/>
      <c r="AJ120" s="176"/>
    </row>
    <row r="121" spans="1:36" ht="19.5" customHeight="1">
      <c r="A121" s="13" t="s">
        <v>364</v>
      </c>
      <c r="B121" s="64">
        <v>0.080235</v>
      </c>
      <c r="C121" s="64">
        <f t="shared" si="1"/>
        <v>0.0968998095</v>
      </c>
      <c r="D121" s="10"/>
      <c r="E121" s="2"/>
      <c r="F121" s="11"/>
      <c r="G121" s="30"/>
      <c r="H121" s="27"/>
      <c r="I121" s="27"/>
      <c r="J121" s="27"/>
      <c r="K121" s="28"/>
      <c r="L121" s="10"/>
      <c r="M121" s="2"/>
      <c r="N121" s="2"/>
      <c r="O121" s="2"/>
      <c r="P121" s="11"/>
      <c r="Q121" s="38"/>
      <c r="R121" s="34"/>
      <c r="S121" s="34"/>
      <c r="T121" s="34"/>
      <c r="U121" s="39"/>
      <c r="V121" s="10"/>
      <c r="W121" s="18"/>
      <c r="X121" s="2"/>
      <c r="Y121" s="2"/>
      <c r="Z121" s="19"/>
      <c r="AA121" s="10"/>
      <c r="AB121" s="18"/>
      <c r="AC121" s="2"/>
      <c r="AD121" s="2"/>
      <c r="AE121" s="19"/>
      <c r="AF121" s="10"/>
      <c r="AG121" s="18"/>
      <c r="AH121" s="2"/>
      <c r="AI121" s="2"/>
      <c r="AJ121" s="175"/>
    </row>
    <row r="122" spans="1:36" ht="19.5" customHeight="1">
      <c r="A122" s="14" t="s">
        <v>365</v>
      </c>
      <c r="B122" s="66">
        <v>0.08901</v>
      </c>
      <c r="C122" s="66">
        <f t="shared" si="1"/>
        <v>0.107497377</v>
      </c>
      <c r="D122" s="8"/>
      <c r="E122" s="1"/>
      <c r="F122" s="9"/>
      <c r="G122" s="31"/>
      <c r="H122" s="1"/>
      <c r="I122" s="1"/>
      <c r="J122" s="1"/>
      <c r="K122" s="9"/>
      <c r="L122" s="8"/>
      <c r="M122" s="1"/>
      <c r="N122" s="1"/>
      <c r="O122" s="1"/>
      <c r="P122" s="9"/>
      <c r="Q122" s="36"/>
      <c r="R122" s="33"/>
      <c r="S122" s="33"/>
      <c r="T122" s="33"/>
      <c r="U122" s="37"/>
      <c r="V122" s="8"/>
      <c r="W122" s="20"/>
      <c r="X122" s="1"/>
      <c r="Y122" s="1"/>
      <c r="Z122" s="21"/>
      <c r="AA122" s="8"/>
      <c r="AB122" s="20"/>
      <c r="AC122" s="1"/>
      <c r="AD122" s="1"/>
      <c r="AE122" s="21"/>
      <c r="AF122" s="8"/>
      <c r="AG122" s="20"/>
      <c r="AH122" s="1"/>
      <c r="AI122" s="1"/>
      <c r="AJ122" s="176"/>
    </row>
    <row r="123" spans="1:36" ht="19.5" customHeight="1">
      <c r="A123" s="13" t="s">
        <v>366</v>
      </c>
      <c r="B123" s="64">
        <v>0.259337</v>
      </c>
      <c r="C123" s="64">
        <f t="shared" si="1"/>
        <v>0.3132012949</v>
      </c>
      <c r="D123" s="10"/>
      <c r="E123" s="2"/>
      <c r="F123" s="11"/>
      <c r="G123" s="30"/>
      <c r="H123" s="27"/>
      <c r="I123" s="27"/>
      <c r="J123" s="27"/>
      <c r="K123" s="28"/>
      <c r="L123" s="10"/>
      <c r="M123" s="2"/>
      <c r="N123" s="2"/>
      <c r="O123" s="2"/>
      <c r="P123" s="11"/>
      <c r="Q123" s="38"/>
      <c r="R123" s="34"/>
      <c r="S123" s="34"/>
      <c r="T123" s="34"/>
      <c r="U123" s="39"/>
      <c r="V123" s="10"/>
      <c r="W123" s="18"/>
      <c r="X123" s="2"/>
      <c r="Y123" s="2"/>
      <c r="Z123" s="19"/>
      <c r="AA123" s="10"/>
      <c r="AB123" s="18"/>
      <c r="AC123" s="2"/>
      <c r="AD123" s="2"/>
      <c r="AE123" s="19"/>
      <c r="AF123" s="10"/>
      <c r="AG123" s="18"/>
      <c r="AH123" s="2"/>
      <c r="AI123" s="2"/>
      <c r="AJ123" s="175"/>
    </row>
    <row r="124" spans="1:36" ht="19.5" customHeight="1">
      <c r="A124" s="14" t="s">
        <v>230</v>
      </c>
      <c r="B124" s="66">
        <v>0.07747</v>
      </c>
      <c r="C124" s="66">
        <f t="shared" si="1"/>
        <v>0.093560519</v>
      </c>
      <c r="D124" s="8"/>
      <c r="E124" s="1"/>
      <c r="F124" s="9"/>
      <c r="G124" s="31"/>
      <c r="H124" s="1"/>
      <c r="I124" s="1"/>
      <c r="J124" s="1"/>
      <c r="K124" s="9"/>
      <c r="L124" s="8"/>
      <c r="M124" s="1"/>
      <c r="N124" s="1"/>
      <c r="O124" s="1"/>
      <c r="P124" s="9"/>
      <c r="Q124" s="36"/>
      <c r="R124" s="33"/>
      <c r="S124" s="33"/>
      <c r="T124" s="33"/>
      <c r="U124" s="37"/>
      <c r="V124" s="8"/>
      <c r="W124" s="20"/>
      <c r="X124" s="1"/>
      <c r="Y124" s="1"/>
      <c r="Z124" s="21"/>
      <c r="AA124" s="8"/>
      <c r="AB124" s="20"/>
      <c r="AC124" s="1"/>
      <c r="AD124" s="1"/>
      <c r="AE124" s="21"/>
      <c r="AF124" s="8"/>
      <c r="AG124" s="20"/>
      <c r="AH124" s="1"/>
      <c r="AI124" s="1"/>
      <c r="AJ124" s="176"/>
    </row>
    <row r="125" spans="1:36" ht="19.5" customHeight="1">
      <c r="A125" s="13" t="s">
        <v>231</v>
      </c>
      <c r="B125" s="64">
        <v>0.037744</v>
      </c>
      <c r="C125" s="64">
        <f t="shared" si="1"/>
        <v>0.0455834288</v>
      </c>
      <c r="D125" s="10"/>
      <c r="E125" s="2"/>
      <c r="F125" s="11"/>
      <c r="G125" s="30"/>
      <c r="H125" s="27"/>
      <c r="I125" s="27"/>
      <c r="J125" s="27"/>
      <c r="K125" s="28"/>
      <c r="L125" s="10"/>
      <c r="M125" s="2"/>
      <c r="N125" s="2"/>
      <c r="O125" s="2"/>
      <c r="P125" s="11"/>
      <c r="Q125" s="38"/>
      <c r="R125" s="34"/>
      <c r="S125" s="34"/>
      <c r="T125" s="34"/>
      <c r="U125" s="39"/>
      <c r="V125" s="10"/>
      <c r="W125" s="18"/>
      <c r="X125" s="2"/>
      <c r="Y125" s="2"/>
      <c r="Z125" s="19"/>
      <c r="AA125" s="10"/>
      <c r="AB125" s="18"/>
      <c r="AC125" s="2"/>
      <c r="AD125" s="2"/>
      <c r="AE125" s="19"/>
      <c r="AF125" s="10"/>
      <c r="AG125" s="18"/>
      <c r="AH125" s="2"/>
      <c r="AI125" s="2"/>
      <c r="AJ125" s="175"/>
    </row>
    <row r="126" spans="1:36" ht="19.5" customHeight="1">
      <c r="A126" s="14" t="s">
        <v>367</v>
      </c>
      <c r="B126" s="66">
        <v>0.036662</v>
      </c>
      <c r="C126" s="66">
        <f t="shared" si="1"/>
        <v>0.0442766974</v>
      </c>
      <c r="D126" s="8"/>
      <c r="E126" s="1"/>
      <c r="F126" s="9"/>
      <c r="G126" s="31"/>
      <c r="H126" s="1"/>
      <c r="I126" s="1"/>
      <c r="J126" s="1"/>
      <c r="K126" s="9"/>
      <c r="L126" s="8"/>
      <c r="M126" s="1"/>
      <c r="N126" s="1"/>
      <c r="O126" s="1"/>
      <c r="P126" s="9"/>
      <c r="Q126" s="36"/>
      <c r="R126" s="33"/>
      <c r="S126" s="33"/>
      <c r="T126" s="33"/>
      <c r="U126" s="37"/>
      <c r="V126" s="8"/>
      <c r="W126" s="20"/>
      <c r="X126" s="1"/>
      <c r="Y126" s="1"/>
      <c r="Z126" s="21"/>
      <c r="AA126" s="8"/>
      <c r="AB126" s="20"/>
      <c r="AC126" s="1"/>
      <c r="AD126" s="1"/>
      <c r="AE126" s="21"/>
      <c r="AF126" s="8"/>
      <c r="AG126" s="20"/>
      <c r="AH126" s="1"/>
      <c r="AI126" s="1"/>
      <c r="AJ126" s="176"/>
    </row>
    <row r="127" spans="1:36" ht="19.5" customHeight="1">
      <c r="A127" s="13" t="s">
        <v>232</v>
      </c>
      <c r="B127" s="64">
        <v>0.038465</v>
      </c>
      <c r="C127" s="64">
        <f t="shared" si="1"/>
        <v>0.0464541805</v>
      </c>
      <c r="D127" s="10"/>
      <c r="E127" s="2"/>
      <c r="F127" s="11"/>
      <c r="G127" s="30"/>
      <c r="H127" s="27"/>
      <c r="I127" s="27"/>
      <c r="J127" s="27"/>
      <c r="K127" s="28"/>
      <c r="L127" s="10"/>
      <c r="M127" s="2"/>
      <c r="N127" s="2"/>
      <c r="O127" s="2"/>
      <c r="P127" s="11"/>
      <c r="Q127" s="38"/>
      <c r="R127" s="34"/>
      <c r="S127" s="34"/>
      <c r="T127" s="34"/>
      <c r="U127" s="39"/>
      <c r="V127" s="10"/>
      <c r="W127" s="18"/>
      <c r="X127" s="2"/>
      <c r="Y127" s="2"/>
      <c r="Z127" s="19"/>
      <c r="AA127" s="10"/>
      <c r="AB127" s="18"/>
      <c r="AC127" s="2"/>
      <c r="AD127" s="2"/>
      <c r="AE127" s="19"/>
      <c r="AF127" s="10"/>
      <c r="AG127" s="18"/>
      <c r="AH127" s="2"/>
      <c r="AI127" s="2"/>
      <c r="AJ127" s="175"/>
    </row>
    <row r="128" spans="1:36" ht="19.5" customHeight="1">
      <c r="A128" s="14" t="s">
        <v>233</v>
      </c>
      <c r="B128" s="66">
        <v>0.053971</v>
      </c>
      <c r="C128" s="66">
        <f t="shared" si="1"/>
        <v>0.0651807767</v>
      </c>
      <c r="D128" s="8"/>
      <c r="E128" s="1"/>
      <c r="F128" s="9"/>
      <c r="G128" s="31"/>
      <c r="H128" s="1"/>
      <c r="I128" s="1"/>
      <c r="J128" s="1"/>
      <c r="K128" s="9"/>
      <c r="L128" s="8"/>
      <c r="M128" s="1"/>
      <c r="N128" s="1"/>
      <c r="O128" s="1"/>
      <c r="P128" s="9"/>
      <c r="Q128" s="36"/>
      <c r="R128" s="33"/>
      <c r="S128" s="33"/>
      <c r="T128" s="33"/>
      <c r="U128" s="37"/>
      <c r="V128" s="8"/>
      <c r="W128" s="20"/>
      <c r="X128" s="1"/>
      <c r="Y128" s="1"/>
      <c r="Z128" s="21"/>
      <c r="AA128" s="8"/>
      <c r="AB128" s="20"/>
      <c r="AC128" s="1"/>
      <c r="AD128" s="1"/>
      <c r="AE128" s="21"/>
      <c r="AF128" s="8"/>
      <c r="AG128" s="20"/>
      <c r="AH128" s="1"/>
      <c r="AI128" s="1"/>
      <c r="AJ128" s="176"/>
    </row>
    <row r="129" spans="1:36" ht="19.5" customHeight="1">
      <c r="A129" s="13" t="s">
        <v>234</v>
      </c>
      <c r="B129" s="64">
        <v>0.132403</v>
      </c>
      <c r="C129" s="64">
        <f t="shared" si="1"/>
        <v>0.1599031031</v>
      </c>
      <c r="D129" s="10"/>
      <c r="E129" s="2"/>
      <c r="F129" s="11"/>
      <c r="G129" s="30"/>
      <c r="H129" s="27"/>
      <c r="I129" s="27"/>
      <c r="J129" s="27"/>
      <c r="K129" s="28"/>
      <c r="L129" s="10"/>
      <c r="M129" s="2"/>
      <c r="N129" s="2"/>
      <c r="O129" s="2"/>
      <c r="P129" s="11"/>
      <c r="Q129" s="38"/>
      <c r="R129" s="34"/>
      <c r="S129" s="34"/>
      <c r="T129" s="34"/>
      <c r="U129" s="39"/>
      <c r="V129" s="10"/>
      <c r="W129" s="18"/>
      <c r="X129" s="2"/>
      <c r="Y129" s="2"/>
      <c r="Z129" s="19"/>
      <c r="AA129" s="10"/>
      <c r="AB129" s="18"/>
      <c r="AC129" s="2"/>
      <c r="AD129" s="2"/>
      <c r="AE129" s="19"/>
      <c r="AF129" s="10"/>
      <c r="AG129" s="18"/>
      <c r="AH129" s="2"/>
      <c r="AI129" s="2"/>
      <c r="AJ129" s="175"/>
    </row>
    <row r="130" spans="1:36" ht="19.5" customHeight="1">
      <c r="A130" s="14" t="s">
        <v>235</v>
      </c>
      <c r="B130" s="66">
        <v>0.036962</v>
      </c>
      <c r="C130" s="66">
        <f t="shared" si="1"/>
        <v>0.0446390074</v>
      </c>
      <c r="D130" s="8"/>
      <c r="E130" s="1"/>
      <c r="F130" s="9"/>
      <c r="G130" s="31"/>
      <c r="H130" s="1"/>
      <c r="I130" s="1"/>
      <c r="J130" s="1"/>
      <c r="K130" s="9"/>
      <c r="L130" s="8"/>
      <c r="M130" s="1"/>
      <c r="N130" s="1"/>
      <c r="O130" s="1"/>
      <c r="P130" s="9"/>
      <c r="Q130" s="36"/>
      <c r="R130" s="33"/>
      <c r="S130" s="33"/>
      <c r="T130" s="33"/>
      <c r="U130" s="37"/>
      <c r="V130" s="8"/>
      <c r="W130" s="20"/>
      <c r="X130" s="1"/>
      <c r="Y130" s="1"/>
      <c r="Z130" s="21"/>
      <c r="AA130" s="8"/>
      <c r="AB130" s="20"/>
      <c r="AC130" s="1"/>
      <c r="AD130" s="1"/>
      <c r="AE130" s="21"/>
      <c r="AF130" s="8"/>
      <c r="AG130" s="20"/>
      <c r="AH130" s="1"/>
      <c r="AI130" s="1"/>
      <c r="AJ130" s="176"/>
    </row>
    <row r="131" spans="1:36" ht="19.5" customHeight="1">
      <c r="A131" s="13" t="s">
        <v>236</v>
      </c>
      <c r="B131" s="64">
        <v>0.050004</v>
      </c>
      <c r="C131" s="64">
        <f t="shared" si="1"/>
        <v>0.0603898308</v>
      </c>
      <c r="D131" s="10"/>
      <c r="E131" s="2"/>
      <c r="F131" s="11"/>
      <c r="G131" s="30"/>
      <c r="H131" s="27"/>
      <c r="I131" s="27"/>
      <c r="J131" s="27"/>
      <c r="K131" s="28"/>
      <c r="L131" s="10"/>
      <c r="M131" s="2"/>
      <c r="N131" s="2"/>
      <c r="O131" s="2"/>
      <c r="P131" s="11"/>
      <c r="Q131" s="38"/>
      <c r="R131" s="34"/>
      <c r="S131" s="34"/>
      <c r="T131" s="34"/>
      <c r="U131" s="39"/>
      <c r="V131" s="10"/>
      <c r="W131" s="18"/>
      <c r="X131" s="2"/>
      <c r="Y131" s="2"/>
      <c r="Z131" s="19"/>
      <c r="AA131" s="10"/>
      <c r="AB131" s="18"/>
      <c r="AC131" s="2"/>
      <c r="AD131" s="2"/>
      <c r="AE131" s="19"/>
      <c r="AF131" s="10"/>
      <c r="AG131" s="18"/>
      <c r="AH131" s="2"/>
      <c r="AI131" s="2"/>
      <c r="AJ131" s="175"/>
    </row>
    <row r="132" spans="1:36" ht="19.5" customHeight="1">
      <c r="A132" s="14" t="s">
        <v>237</v>
      </c>
      <c r="B132" s="66">
        <v>0.070799</v>
      </c>
      <c r="C132" s="66">
        <f aca="true" t="shared" si="2" ref="C132:C195">B132*1.2077</f>
        <v>0.0855039523</v>
      </c>
      <c r="D132" s="8"/>
      <c r="E132" s="1"/>
      <c r="F132" s="9"/>
      <c r="G132" s="31"/>
      <c r="H132" s="1"/>
      <c r="I132" s="1"/>
      <c r="J132" s="1"/>
      <c r="K132" s="9"/>
      <c r="L132" s="8"/>
      <c r="M132" s="1"/>
      <c r="N132" s="1"/>
      <c r="O132" s="1"/>
      <c r="P132" s="9"/>
      <c r="Q132" s="36"/>
      <c r="R132" s="33"/>
      <c r="S132" s="33"/>
      <c r="T132" s="33"/>
      <c r="U132" s="37"/>
      <c r="V132" s="8"/>
      <c r="W132" s="20"/>
      <c r="X132" s="1"/>
      <c r="Y132" s="1"/>
      <c r="Z132" s="21"/>
      <c r="AA132" s="8"/>
      <c r="AB132" s="20"/>
      <c r="AC132" s="1"/>
      <c r="AD132" s="1"/>
      <c r="AE132" s="21"/>
      <c r="AF132" s="8"/>
      <c r="AG132" s="20"/>
      <c r="AH132" s="1"/>
      <c r="AI132" s="1"/>
      <c r="AJ132" s="176"/>
    </row>
    <row r="133" spans="1:36" ht="19.5" customHeight="1">
      <c r="A133" s="13" t="s">
        <v>238</v>
      </c>
      <c r="B133" s="64">
        <v>0.032635</v>
      </c>
      <c r="C133" s="64">
        <f t="shared" si="2"/>
        <v>0.0394132895</v>
      </c>
      <c r="D133" s="10"/>
      <c r="E133" s="2"/>
      <c r="F133" s="11"/>
      <c r="G133" s="30"/>
      <c r="H133" s="27"/>
      <c r="I133" s="27"/>
      <c r="J133" s="27"/>
      <c r="K133" s="28"/>
      <c r="L133" s="10"/>
      <c r="M133" s="2"/>
      <c r="N133" s="2"/>
      <c r="O133" s="2"/>
      <c r="P133" s="11"/>
      <c r="Q133" s="38"/>
      <c r="R133" s="34"/>
      <c r="S133" s="34"/>
      <c r="T133" s="34"/>
      <c r="U133" s="39"/>
      <c r="V133" s="10"/>
      <c r="W133" s="18"/>
      <c r="X133" s="2"/>
      <c r="Y133" s="2"/>
      <c r="Z133" s="19"/>
      <c r="AA133" s="10"/>
      <c r="AB133" s="18"/>
      <c r="AC133" s="2"/>
      <c r="AD133" s="2"/>
      <c r="AE133" s="19"/>
      <c r="AF133" s="10"/>
      <c r="AG133" s="18"/>
      <c r="AH133" s="2"/>
      <c r="AI133" s="2"/>
      <c r="AJ133" s="175"/>
    </row>
    <row r="134" spans="1:36" ht="19.5" customHeight="1">
      <c r="A134" s="14" t="s">
        <v>384</v>
      </c>
      <c r="B134" s="66">
        <v>0.107401</v>
      </c>
      <c r="C134" s="66">
        <f t="shared" si="2"/>
        <v>0.1297081877</v>
      </c>
      <c r="D134" s="8"/>
      <c r="E134" s="1"/>
      <c r="F134" s="9"/>
      <c r="G134" s="31"/>
      <c r="H134" s="1"/>
      <c r="I134" s="1"/>
      <c r="J134" s="1"/>
      <c r="K134" s="9"/>
      <c r="L134" s="8"/>
      <c r="M134" s="1"/>
      <c r="N134" s="1"/>
      <c r="O134" s="1"/>
      <c r="P134" s="9"/>
      <c r="Q134" s="36"/>
      <c r="R134" s="33"/>
      <c r="S134" s="33"/>
      <c r="T134" s="33"/>
      <c r="U134" s="37"/>
      <c r="V134" s="8"/>
      <c r="W134" s="20"/>
      <c r="X134" s="1"/>
      <c r="Y134" s="1"/>
      <c r="Z134" s="21"/>
      <c r="AA134" s="8"/>
      <c r="AB134" s="20"/>
      <c r="AC134" s="1"/>
      <c r="AD134" s="1"/>
      <c r="AE134" s="21"/>
      <c r="AF134" s="8"/>
      <c r="AG134" s="20"/>
      <c r="AH134" s="1"/>
      <c r="AI134" s="1"/>
      <c r="AJ134" s="176"/>
    </row>
    <row r="135" spans="1:36" ht="19.5" customHeight="1">
      <c r="A135" s="13" t="s">
        <v>239</v>
      </c>
      <c r="B135" s="64">
        <v>0.026865</v>
      </c>
      <c r="C135" s="64">
        <f t="shared" si="2"/>
        <v>0.0324448605</v>
      </c>
      <c r="D135" s="10"/>
      <c r="E135" s="2"/>
      <c r="F135" s="11"/>
      <c r="G135" s="30"/>
      <c r="H135" s="27"/>
      <c r="I135" s="27"/>
      <c r="J135" s="27"/>
      <c r="K135" s="28"/>
      <c r="L135" s="10"/>
      <c r="M135" s="2"/>
      <c r="N135" s="2"/>
      <c r="O135" s="2"/>
      <c r="P135" s="11"/>
      <c r="Q135" s="38"/>
      <c r="R135" s="34"/>
      <c r="S135" s="34"/>
      <c r="T135" s="34"/>
      <c r="U135" s="39"/>
      <c r="V135" s="10"/>
      <c r="W135" s="18"/>
      <c r="X135" s="2"/>
      <c r="Y135" s="2"/>
      <c r="Z135" s="19"/>
      <c r="AA135" s="10"/>
      <c r="AB135" s="18"/>
      <c r="AC135" s="2"/>
      <c r="AD135" s="2"/>
      <c r="AE135" s="19"/>
      <c r="AF135" s="10"/>
      <c r="AG135" s="18"/>
      <c r="AH135" s="2"/>
      <c r="AI135" s="2"/>
      <c r="AJ135" s="175"/>
    </row>
    <row r="136" spans="1:36" ht="19.5" customHeight="1">
      <c r="A136" s="14" t="s">
        <v>240</v>
      </c>
      <c r="B136" s="66">
        <v>0.017249</v>
      </c>
      <c r="C136" s="66">
        <f t="shared" si="2"/>
        <v>0.0208316173</v>
      </c>
      <c r="D136" s="8"/>
      <c r="E136" s="1"/>
      <c r="F136" s="9"/>
      <c r="G136" s="31"/>
      <c r="H136" s="1"/>
      <c r="I136" s="1"/>
      <c r="J136" s="1"/>
      <c r="K136" s="9"/>
      <c r="L136" s="8"/>
      <c r="M136" s="1"/>
      <c r="N136" s="1"/>
      <c r="O136" s="1"/>
      <c r="P136" s="9"/>
      <c r="Q136" s="36"/>
      <c r="R136" s="33"/>
      <c r="S136" s="33"/>
      <c r="T136" s="33"/>
      <c r="U136" s="37"/>
      <c r="V136" s="8"/>
      <c r="W136" s="20"/>
      <c r="X136" s="1"/>
      <c r="Y136" s="1"/>
      <c r="Z136" s="21"/>
      <c r="AA136" s="8"/>
      <c r="AB136" s="20"/>
      <c r="AC136" s="1"/>
      <c r="AD136" s="1"/>
      <c r="AE136" s="21"/>
      <c r="AF136" s="8"/>
      <c r="AG136" s="20"/>
      <c r="AH136" s="1"/>
      <c r="AI136" s="1"/>
      <c r="AJ136" s="176"/>
    </row>
    <row r="137" spans="1:36" ht="19.5" customHeight="1">
      <c r="A137" s="13" t="s">
        <v>241</v>
      </c>
      <c r="B137" s="64">
        <v>0.03582</v>
      </c>
      <c r="C137" s="64">
        <f t="shared" si="2"/>
        <v>0.043259813999999994</v>
      </c>
      <c r="D137" s="10"/>
      <c r="E137" s="2"/>
      <c r="F137" s="11"/>
      <c r="G137" s="30"/>
      <c r="H137" s="27"/>
      <c r="I137" s="27"/>
      <c r="J137" s="27"/>
      <c r="K137" s="28"/>
      <c r="L137" s="10"/>
      <c r="M137" s="2"/>
      <c r="N137" s="2"/>
      <c r="O137" s="2"/>
      <c r="P137" s="11"/>
      <c r="Q137" s="38"/>
      <c r="R137" s="34"/>
      <c r="S137" s="34"/>
      <c r="T137" s="34"/>
      <c r="U137" s="39"/>
      <c r="V137" s="10"/>
      <c r="W137" s="18"/>
      <c r="X137" s="2"/>
      <c r="Y137" s="2"/>
      <c r="Z137" s="19"/>
      <c r="AA137" s="10"/>
      <c r="AB137" s="18"/>
      <c r="AC137" s="2"/>
      <c r="AD137" s="2"/>
      <c r="AE137" s="19"/>
      <c r="AF137" s="10"/>
      <c r="AG137" s="18"/>
      <c r="AH137" s="2"/>
      <c r="AI137" s="2"/>
      <c r="AJ137" s="175"/>
    </row>
    <row r="138" spans="1:36" ht="19.5" customHeight="1">
      <c r="A138" s="14" t="s">
        <v>242</v>
      </c>
      <c r="B138" s="66">
        <v>0.047841</v>
      </c>
      <c r="C138" s="66">
        <f t="shared" si="2"/>
        <v>0.0577775757</v>
      </c>
      <c r="D138" s="8"/>
      <c r="E138" s="1"/>
      <c r="F138" s="9"/>
      <c r="G138" s="31"/>
      <c r="H138" s="1"/>
      <c r="I138" s="1"/>
      <c r="J138" s="1"/>
      <c r="K138" s="9"/>
      <c r="L138" s="8"/>
      <c r="M138" s="1"/>
      <c r="N138" s="1"/>
      <c r="O138" s="1"/>
      <c r="P138" s="9"/>
      <c r="Q138" s="36"/>
      <c r="R138" s="33"/>
      <c r="S138" s="33"/>
      <c r="T138" s="33"/>
      <c r="U138" s="37"/>
      <c r="V138" s="8"/>
      <c r="W138" s="20"/>
      <c r="X138" s="1"/>
      <c r="Y138" s="1"/>
      <c r="Z138" s="21"/>
      <c r="AA138" s="8"/>
      <c r="AB138" s="20"/>
      <c r="AC138" s="1"/>
      <c r="AD138" s="1"/>
      <c r="AE138" s="21"/>
      <c r="AF138" s="8"/>
      <c r="AG138" s="20"/>
      <c r="AH138" s="1"/>
      <c r="AI138" s="1"/>
      <c r="AJ138" s="176"/>
    </row>
    <row r="139" spans="1:36" ht="19.5" customHeight="1">
      <c r="A139" s="13" t="s">
        <v>243</v>
      </c>
      <c r="B139" s="64">
        <v>0.04778</v>
      </c>
      <c r="C139" s="64">
        <f t="shared" si="2"/>
        <v>0.057703906000000006</v>
      </c>
      <c r="D139" s="10"/>
      <c r="E139" s="2"/>
      <c r="F139" s="11"/>
      <c r="G139" s="30"/>
      <c r="H139" s="27"/>
      <c r="I139" s="27"/>
      <c r="J139" s="27"/>
      <c r="K139" s="28"/>
      <c r="L139" s="10"/>
      <c r="M139" s="2"/>
      <c r="N139" s="2"/>
      <c r="O139" s="2"/>
      <c r="P139" s="11"/>
      <c r="Q139" s="38"/>
      <c r="R139" s="34"/>
      <c r="S139" s="34"/>
      <c r="T139" s="34"/>
      <c r="U139" s="39"/>
      <c r="V139" s="10"/>
      <c r="W139" s="18"/>
      <c r="X139" s="2"/>
      <c r="Y139" s="2"/>
      <c r="Z139" s="19"/>
      <c r="AA139" s="10"/>
      <c r="AB139" s="18"/>
      <c r="AC139" s="2"/>
      <c r="AD139" s="2"/>
      <c r="AE139" s="19"/>
      <c r="AF139" s="10"/>
      <c r="AG139" s="18"/>
      <c r="AH139" s="2"/>
      <c r="AI139" s="2"/>
      <c r="AJ139" s="175"/>
    </row>
    <row r="140" spans="1:36" ht="19.5" customHeight="1">
      <c r="A140" s="14" t="s">
        <v>244</v>
      </c>
      <c r="B140" s="66">
        <v>0.010518</v>
      </c>
      <c r="C140" s="66">
        <f t="shared" si="2"/>
        <v>0.0127025886</v>
      </c>
      <c r="D140" s="8"/>
      <c r="E140" s="1"/>
      <c r="F140" s="9"/>
      <c r="G140" s="31"/>
      <c r="H140" s="1"/>
      <c r="I140" s="1"/>
      <c r="J140" s="1"/>
      <c r="K140" s="9"/>
      <c r="L140" s="8"/>
      <c r="M140" s="1"/>
      <c r="N140" s="1"/>
      <c r="O140" s="1"/>
      <c r="P140" s="9"/>
      <c r="Q140" s="36"/>
      <c r="R140" s="33"/>
      <c r="S140" s="33"/>
      <c r="T140" s="33"/>
      <c r="U140" s="37"/>
      <c r="V140" s="8"/>
      <c r="W140" s="20"/>
      <c r="X140" s="1"/>
      <c r="Y140" s="1"/>
      <c r="Z140" s="21"/>
      <c r="AA140" s="8"/>
      <c r="AB140" s="20"/>
      <c r="AC140" s="1"/>
      <c r="AD140" s="1"/>
      <c r="AE140" s="21"/>
      <c r="AF140" s="8"/>
      <c r="AG140" s="20"/>
      <c r="AH140" s="1"/>
      <c r="AI140" s="1"/>
      <c r="AJ140" s="176"/>
    </row>
    <row r="141" spans="1:36" ht="19.5" customHeight="1">
      <c r="A141" s="13" t="s">
        <v>245</v>
      </c>
      <c r="B141" s="64">
        <v>0.003786</v>
      </c>
      <c r="C141" s="64">
        <f t="shared" si="2"/>
        <v>0.0045723522</v>
      </c>
      <c r="D141" s="10"/>
      <c r="E141" s="2"/>
      <c r="F141" s="11"/>
      <c r="G141" s="30"/>
      <c r="H141" s="27"/>
      <c r="I141" s="27"/>
      <c r="J141" s="27"/>
      <c r="K141" s="28"/>
      <c r="L141" s="10"/>
      <c r="M141" s="2"/>
      <c r="N141" s="2"/>
      <c r="O141" s="2"/>
      <c r="P141" s="11"/>
      <c r="Q141" s="38"/>
      <c r="R141" s="34"/>
      <c r="S141" s="34"/>
      <c r="T141" s="34"/>
      <c r="U141" s="39"/>
      <c r="V141" s="10"/>
      <c r="W141" s="18"/>
      <c r="X141" s="2"/>
      <c r="Y141" s="2"/>
      <c r="Z141" s="19"/>
      <c r="AA141" s="10"/>
      <c r="AB141" s="18"/>
      <c r="AC141" s="2"/>
      <c r="AD141" s="2"/>
      <c r="AE141" s="19"/>
      <c r="AF141" s="10"/>
      <c r="AG141" s="18"/>
      <c r="AH141" s="2"/>
      <c r="AI141" s="2"/>
      <c r="AJ141" s="175"/>
    </row>
    <row r="142" spans="1:36" ht="19.5" customHeight="1">
      <c r="A142" s="14" t="s">
        <v>368</v>
      </c>
      <c r="B142" s="66">
        <v>0.005109</v>
      </c>
      <c r="C142" s="66">
        <f t="shared" si="2"/>
        <v>0.0061701392999999995</v>
      </c>
      <c r="D142" s="8"/>
      <c r="E142" s="1"/>
      <c r="F142" s="9"/>
      <c r="G142" s="31"/>
      <c r="H142" s="1"/>
      <c r="I142" s="1"/>
      <c r="J142" s="1"/>
      <c r="K142" s="9"/>
      <c r="L142" s="8"/>
      <c r="M142" s="1"/>
      <c r="N142" s="1"/>
      <c r="O142" s="1"/>
      <c r="P142" s="9"/>
      <c r="Q142" s="36"/>
      <c r="R142" s="33"/>
      <c r="S142" s="33"/>
      <c r="T142" s="33"/>
      <c r="U142" s="37"/>
      <c r="V142" s="8"/>
      <c r="W142" s="20"/>
      <c r="X142" s="1"/>
      <c r="Y142" s="1"/>
      <c r="Z142" s="21"/>
      <c r="AA142" s="8"/>
      <c r="AB142" s="20"/>
      <c r="AC142" s="1"/>
      <c r="AD142" s="1"/>
      <c r="AE142" s="21"/>
      <c r="AF142" s="8"/>
      <c r="AG142" s="20"/>
      <c r="AH142" s="1"/>
      <c r="AI142" s="1"/>
      <c r="AJ142" s="176"/>
    </row>
    <row r="143" spans="1:36" ht="19.5" customHeight="1">
      <c r="A143" s="13" t="s">
        <v>369</v>
      </c>
      <c r="B143" s="64">
        <v>0.066051</v>
      </c>
      <c r="C143" s="64">
        <f t="shared" si="2"/>
        <v>0.0797697927</v>
      </c>
      <c r="D143" s="10"/>
      <c r="E143" s="2"/>
      <c r="F143" s="11"/>
      <c r="G143" s="30"/>
      <c r="H143" s="27"/>
      <c r="I143" s="27"/>
      <c r="J143" s="27"/>
      <c r="K143" s="28"/>
      <c r="L143" s="10"/>
      <c r="M143" s="2"/>
      <c r="N143" s="2"/>
      <c r="O143" s="2"/>
      <c r="P143" s="11"/>
      <c r="Q143" s="38"/>
      <c r="R143" s="34"/>
      <c r="S143" s="34"/>
      <c r="T143" s="34"/>
      <c r="U143" s="39"/>
      <c r="V143" s="10"/>
      <c r="W143" s="18"/>
      <c r="X143" s="2"/>
      <c r="Y143" s="2"/>
      <c r="Z143" s="19"/>
      <c r="AA143" s="10"/>
      <c r="AB143" s="18"/>
      <c r="AC143" s="2"/>
      <c r="AD143" s="2"/>
      <c r="AE143" s="19"/>
      <c r="AF143" s="10"/>
      <c r="AG143" s="18"/>
      <c r="AH143" s="2"/>
      <c r="AI143" s="2"/>
      <c r="AJ143" s="175"/>
    </row>
    <row r="144" spans="1:36" ht="19.5" customHeight="1">
      <c r="A144" s="14" t="s">
        <v>370</v>
      </c>
      <c r="B144" s="66">
        <v>0.007453</v>
      </c>
      <c r="C144" s="66">
        <f t="shared" si="2"/>
        <v>0.009000988100000001</v>
      </c>
      <c r="D144" s="8"/>
      <c r="E144" s="1"/>
      <c r="F144" s="9"/>
      <c r="G144" s="31"/>
      <c r="H144" s="1"/>
      <c r="I144" s="1"/>
      <c r="J144" s="1"/>
      <c r="K144" s="9"/>
      <c r="L144" s="8"/>
      <c r="M144" s="1"/>
      <c r="N144" s="1"/>
      <c r="O144" s="1"/>
      <c r="P144" s="9"/>
      <c r="Q144" s="36"/>
      <c r="R144" s="33"/>
      <c r="S144" s="33"/>
      <c r="T144" s="33"/>
      <c r="U144" s="37"/>
      <c r="V144" s="8"/>
      <c r="W144" s="20"/>
      <c r="X144" s="1"/>
      <c r="Y144" s="1"/>
      <c r="Z144" s="21"/>
      <c r="AA144" s="8"/>
      <c r="AB144" s="20"/>
      <c r="AC144" s="1"/>
      <c r="AD144" s="1"/>
      <c r="AE144" s="21"/>
      <c r="AF144" s="8"/>
      <c r="AG144" s="20"/>
      <c r="AH144" s="1"/>
      <c r="AI144" s="1"/>
      <c r="AJ144" s="176"/>
    </row>
    <row r="145" spans="1:36" ht="19.5" customHeight="1">
      <c r="A145" s="13" t="s">
        <v>246</v>
      </c>
      <c r="B145" s="64">
        <v>0.006611</v>
      </c>
      <c r="C145" s="64">
        <f t="shared" si="2"/>
        <v>0.0079841047</v>
      </c>
      <c r="D145" s="10"/>
      <c r="E145" s="2"/>
      <c r="F145" s="11"/>
      <c r="G145" s="30"/>
      <c r="H145" s="27"/>
      <c r="I145" s="27"/>
      <c r="J145" s="27"/>
      <c r="K145" s="28"/>
      <c r="L145" s="10"/>
      <c r="M145" s="2"/>
      <c r="N145" s="2"/>
      <c r="O145" s="2"/>
      <c r="P145" s="11"/>
      <c r="Q145" s="38"/>
      <c r="R145" s="34"/>
      <c r="S145" s="34"/>
      <c r="T145" s="34"/>
      <c r="U145" s="39"/>
      <c r="V145" s="10"/>
      <c r="W145" s="18"/>
      <c r="X145" s="2"/>
      <c r="Y145" s="2"/>
      <c r="Z145" s="19"/>
      <c r="AA145" s="10"/>
      <c r="AB145" s="18"/>
      <c r="AC145" s="2"/>
      <c r="AD145" s="2"/>
      <c r="AE145" s="19"/>
      <c r="AF145" s="10"/>
      <c r="AG145" s="18"/>
      <c r="AH145" s="2"/>
      <c r="AI145" s="2"/>
      <c r="AJ145" s="175"/>
    </row>
    <row r="146" spans="1:36" ht="19.5" customHeight="1">
      <c r="A146" s="14" t="s">
        <v>571</v>
      </c>
      <c r="B146" s="66">
        <v>0.006611</v>
      </c>
      <c r="C146" s="66">
        <f t="shared" si="2"/>
        <v>0.0079841047</v>
      </c>
      <c r="D146" s="8"/>
      <c r="E146" s="1"/>
      <c r="F146" s="9"/>
      <c r="G146" s="31"/>
      <c r="H146" s="1"/>
      <c r="I146" s="1"/>
      <c r="J146" s="1"/>
      <c r="K146" s="9"/>
      <c r="L146" s="8"/>
      <c r="M146" s="1"/>
      <c r="N146" s="1"/>
      <c r="O146" s="1"/>
      <c r="P146" s="9"/>
      <c r="Q146" s="36"/>
      <c r="R146" s="33"/>
      <c r="S146" s="33"/>
      <c r="T146" s="33"/>
      <c r="U146" s="37"/>
      <c r="V146" s="8"/>
      <c r="W146" s="20"/>
      <c r="X146" s="1"/>
      <c r="Y146" s="1"/>
      <c r="Z146" s="21"/>
      <c r="AA146" s="8"/>
      <c r="AB146" s="20"/>
      <c r="AC146" s="1"/>
      <c r="AD146" s="1"/>
      <c r="AE146" s="21"/>
      <c r="AF146" s="8"/>
      <c r="AG146" s="20"/>
      <c r="AH146" s="1"/>
      <c r="AI146" s="1"/>
      <c r="AJ146" s="176"/>
    </row>
    <row r="147" spans="1:36" ht="19.5" customHeight="1">
      <c r="A147" s="13" t="s">
        <v>572</v>
      </c>
      <c r="B147" s="64">
        <v>0.802535</v>
      </c>
      <c r="C147" s="64">
        <f t="shared" si="2"/>
        <v>0.9692215195</v>
      </c>
      <c r="D147" s="10"/>
      <c r="E147" s="2"/>
      <c r="F147" s="11"/>
      <c r="G147" s="30"/>
      <c r="H147" s="27"/>
      <c r="I147" s="27"/>
      <c r="J147" s="27"/>
      <c r="K147" s="28"/>
      <c r="L147" s="10"/>
      <c r="M147" s="2"/>
      <c r="N147" s="2"/>
      <c r="O147" s="2"/>
      <c r="P147" s="11"/>
      <c r="Q147" s="38"/>
      <c r="R147" s="34"/>
      <c r="S147" s="34"/>
      <c r="T147" s="34"/>
      <c r="U147" s="39"/>
      <c r="V147" s="10"/>
      <c r="W147" s="18"/>
      <c r="X147" s="2"/>
      <c r="Y147" s="2"/>
      <c r="Z147" s="19"/>
      <c r="AA147" s="10"/>
      <c r="AB147" s="18"/>
      <c r="AC147" s="2"/>
      <c r="AD147" s="2"/>
      <c r="AE147" s="19"/>
      <c r="AF147" s="10"/>
      <c r="AG147" s="18"/>
      <c r="AH147" s="2"/>
      <c r="AI147" s="2"/>
      <c r="AJ147" s="175"/>
    </row>
    <row r="148" spans="1:36" ht="19.5" customHeight="1">
      <c r="A148" s="14" t="s">
        <v>247</v>
      </c>
      <c r="B148" s="66">
        <v>0.01761</v>
      </c>
      <c r="C148" s="66">
        <f t="shared" si="2"/>
        <v>0.021267597</v>
      </c>
      <c r="D148" s="8"/>
      <c r="E148" s="1"/>
      <c r="F148" s="9"/>
      <c r="G148" s="31"/>
      <c r="H148" s="1"/>
      <c r="I148" s="1"/>
      <c r="J148" s="1"/>
      <c r="K148" s="9"/>
      <c r="L148" s="8"/>
      <c r="M148" s="1"/>
      <c r="N148" s="1"/>
      <c r="O148" s="1"/>
      <c r="P148" s="9"/>
      <c r="Q148" s="36"/>
      <c r="R148" s="33"/>
      <c r="S148" s="33"/>
      <c r="T148" s="33"/>
      <c r="U148" s="37"/>
      <c r="V148" s="8"/>
      <c r="W148" s="20"/>
      <c r="X148" s="1"/>
      <c r="Y148" s="1"/>
      <c r="Z148" s="21"/>
      <c r="AA148" s="8"/>
      <c r="AB148" s="20"/>
      <c r="AC148" s="1"/>
      <c r="AD148" s="1"/>
      <c r="AE148" s="21"/>
      <c r="AF148" s="8"/>
      <c r="AG148" s="20"/>
      <c r="AH148" s="1"/>
      <c r="AI148" s="1"/>
      <c r="AJ148" s="176"/>
    </row>
    <row r="149" spans="1:36" ht="19.5" customHeight="1">
      <c r="A149" s="13" t="s">
        <v>248</v>
      </c>
      <c r="B149" s="64">
        <v>0.013883</v>
      </c>
      <c r="C149" s="64">
        <f t="shared" si="2"/>
        <v>0.0167664991</v>
      </c>
      <c r="D149" s="10"/>
      <c r="E149" s="2"/>
      <c r="F149" s="11"/>
      <c r="G149" s="30"/>
      <c r="H149" s="27"/>
      <c r="I149" s="27"/>
      <c r="J149" s="27"/>
      <c r="K149" s="28"/>
      <c r="L149" s="10"/>
      <c r="M149" s="2"/>
      <c r="N149" s="2"/>
      <c r="O149" s="2"/>
      <c r="P149" s="11"/>
      <c r="Q149" s="38"/>
      <c r="R149" s="34"/>
      <c r="S149" s="34"/>
      <c r="T149" s="34"/>
      <c r="U149" s="39"/>
      <c r="V149" s="10"/>
      <c r="W149" s="18"/>
      <c r="X149" s="2"/>
      <c r="Y149" s="2"/>
      <c r="Z149" s="19"/>
      <c r="AA149" s="10"/>
      <c r="AB149" s="18"/>
      <c r="AC149" s="2"/>
      <c r="AD149" s="2"/>
      <c r="AE149" s="19"/>
      <c r="AF149" s="10"/>
      <c r="AG149" s="18"/>
      <c r="AH149" s="2"/>
      <c r="AI149" s="2"/>
      <c r="AJ149" s="175"/>
    </row>
    <row r="150" spans="1:36" ht="19.5" customHeight="1">
      <c r="A150" s="14" t="s">
        <v>249</v>
      </c>
      <c r="B150" s="66">
        <v>0.015085</v>
      </c>
      <c r="C150" s="66">
        <f t="shared" si="2"/>
        <v>0.0182181545</v>
      </c>
      <c r="D150" s="8"/>
      <c r="E150" s="1"/>
      <c r="F150" s="9"/>
      <c r="G150" s="31"/>
      <c r="H150" s="1"/>
      <c r="I150" s="1"/>
      <c r="J150" s="1"/>
      <c r="K150" s="9"/>
      <c r="L150" s="8"/>
      <c r="M150" s="1"/>
      <c r="N150" s="1"/>
      <c r="O150" s="1"/>
      <c r="P150" s="9"/>
      <c r="Q150" s="36"/>
      <c r="R150" s="33"/>
      <c r="S150" s="33"/>
      <c r="T150" s="33"/>
      <c r="U150" s="37"/>
      <c r="V150" s="8"/>
      <c r="W150" s="20"/>
      <c r="X150" s="1"/>
      <c r="Y150" s="1"/>
      <c r="Z150" s="21"/>
      <c r="AA150" s="8"/>
      <c r="AB150" s="20"/>
      <c r="AC150" s="1"/>
      <c r="AD150" s="1"/>
      <c r="AE150" s="21"/>
      <c r="AF150" s="8"/>
      <c r="AG150" s="20"/>
      <c r="AH150" s="1"/>
      <c r="AI150" s="1"/>
      <c r="AJ150" s="176"/>
    </row>
    <row r="151" spans="1:36" ht="19.5" customHeight="1">
      <c r="A151" s="13" t="s">
        <v>250</v>
      </c>
      <c r="B151" s="64">
        <v>0.02404</v>
      </c>
      <c r="C151" s="64">
        <f t="shared" si="2"/>
        <v>0.029033108</v>
      </c>
      <c r="D151" s="10"/>
      <c r="E151" s="2"/>
      <c r="F151" s="11"/>
      <c r="G151" s="30"/>
      <c r="H151" s="27"/>
      <c r="I151" s="27"/>
      <c r="J151" s="27"/>
      <c r="K151" s="28"/>
      <c r="L151" s="10"/>
      <c r="M151" s="2"/>
      <c r="N151" s="2"/>
      <c r="O151" s="2"/>
      <c r="P151" s="11"/>
      <c r="Q151" s="38"/>
      <c r="R151" s="34"/>
      <c r="S151" s="34"/>
      <c r="T151" s="34"/>
      <c r="U151" s="39"/>
      <c r="V151" s="10"/>
      <c r="W151" s="18"/>
      <c r="X151" s="2"/>
      <c r="Y151" s="2"/>
      <c r="Z151" s="19"/>
      <c r="AA151" s="10"/>
      <c r="AB151" s="18"/>
      <c r="AC151" s="2"/>
      <c r="AD151" s="2"/>
      <c r="AE151" s="19"/>
      <c r="AF151" s="10"/>
      <c r="AG151" s="18"/>
      <c r="AH151" s="2"/>
      <c r="AI151" s="2"/>
      <c r="AJ151" s="175"/>
    </row>
    <row r="152" spans="1:36" ht="19.5" customHeight="1">
      <c r="A152" s="14" t="s">
        <v>251</v>
      </c>
      <c r="B152" s="66">
        <v>0.036421</v>
      </c>
      <c r="C152" s="66">
        <f t="shared" si="2"/>
        <v>0.0439856417</v>
      </c>
      <c r="D152" s="8"/>
      <c r="E152" s="1"/>
      <c r="F152" s="9"/>
      <c r="G152" s="31"/>
      <c r="H152" s="1"/>
      <c r="I152" s="1"/>
      <c r="J152" s="1"/>
      <c r="K152" s="9"/>
      <c r="L152" s="8"/>
      <c r="M152" s="1"/>
      <c r="N152" s="1"/>
      <c r="O152" s="1"/>
      <c r="P152" s="9"/>
      <c r="Q152" s="36"/>
      <c r="R152" s="33"/>
      <c r="S152" s="33"/>
      <c r="T152" s="33"/>
      <c r="U152" s="37"/>
      <c r="V152" s="8"/>
      <c r="W152" s="20"/>
      <c r="X152" s="1"/>
      <c r="Y152" s="1"/>
      <c r="Z152" s="21"/>
      <c r="AA152" s="8"/>
      <c r="AB152" s="20"/>
      <c r="AC152" s="1"/>
      <c r="AD152" s="1"/>
      <c r="AE152" s="21"/>
      <c r="AF152" s="8"/>
      <c r="AG152" s="20"/>
      <c r="AH152" s="1"/>
      <c r="AI152" s="1"/>
      <c r="AJ152" s="176"/>
    </row>
    <row r="153" spans="1:36" ht="19.5" customHeight="1">
      <c r="A153" s="13" t="s">
        <v>252</v>
      </c>
      <c r="B153" s="64">
        <v>0.038705</v>
      </c>
      <c r="C153" s="64">
        <f t="shared" si="2"/>
        <v>0.04674402850000001</v>
      </c>
      <c r="D153" s="10"/>
      <c r="E153" s="2"/>
      <c r="F153" s="11"/>
      <c r="G153" s="30"/>
      <c r="H153" s="27"/>
      <c r="I153" s="27"/>
      <c r="J153" s="27"/>
      <c r="K153" s="28"/>
      <c r="L153" s="10"/>
      <c r="M153" s="2"/>
      <c r="N153" s="2"/>
      <c r="O153" s="2"/>
      <c r="P153" s="11"/>
      <c r="Q153" s="38"/>
      <c r="R153" s="34"/>
      <c r="S153" s="34"/>
      <c r="T153" s="34"/>
      <c r="U153" s="39"/>
      <c r="V153" s="10"/>
      <c r="W153" s="18"/>
      <c r="X153" s="2"/>
      <c r="Y153" s="2"/>
      <c r="Z153" s="19"/>
      <c r="AA153" s="10"/>
      <c r="AB153" s="18"/>
      <c r="AC153" s="2"/>
      <c r="AD153" s="2"/>
      <c r="AE153" s="19"/>
      <c r="AF153" s="10"/>
      <c r="AG153" s="18"/>
      <c r="AH153" s="2"/>
      <c r="AI153" s="2"/>
      <c r="AJ153" s="175"/>
    </row>
    <row r="154" spans="1:36" ht="19.5" customHeight="1">
      <c r="A154" s="14" t="s">
        <v>253</v>
      </c>
      <c r="B154" s="66">
        <v>0.034498</v>
      </c>
      <c r="C154" s="66">
        <f t="shared" si="2"/>
        <v>0.0416632346</v>
      </c>
      <c r="D154" s="8"/>
      <c r="E154" s="1"/>
      <c r="F154" s="9"/>
      <c r="G154" s="31"/>
      <c r="H154" s="1"/>
      <c r="I154" s="1"/>
      <c r="J154" s="1"/>
      <c r="K154" s="9"/>
      <c r="L154" s="8"/>
      <c r="M154" s="1"/>
      <c r="N154" s="1"/>
      <c r="O154" s="1"/>
      <c r="P154" s="9"/>
      <c r="Q154" s="36"/>
      <c r="R154" s="33"/>
      <c r="S154" s="33"/>
      <c r="T154" s="33"/>
      <c r="U154" s="37"/>
      <c r="V154" s="8"/>
      <c r="W154" s="20"/>
      <c r="X154" s="1"/>
      <c r="Y154" s="1"/>
      <c r="Z154" s="21"/>
      <c r="AA154" s="8"/>
      <c r="AB154" s="20"/>
      <c r="AC154" s="1"/>
      <c r="AD154" s="1"/>
      <c r="AE154" s="21"/>
      <c r="AF154" s="8"/>
      <c r="AG154" s="20"/>
      <c r="AH154" s="1"/>
      <c r="AI154" s="1"/>
      <c r="AJ154" s="176"/>
    </row>
    <row r="155" spans="1:36" ht="19.5" customHeight="1">
      <c r="A155" s="13" t="s">
        <v>254</v>
      </c>
      <c r="B155" s="64">
        <v>0.014845</v>
      </c>
      <c r="C155" s="64">
        <f t="shared" si="2"/>
        <v>0.0179283065</v>
      </c>
      <c r="D155" s="10"/>
      <c r="E155" s="2"/>
      <c r="F155" s="11"/>
      <c r="G155" s="30"/>
      <c r="H155" s="27"/>
      <c r="I155" s="27"/>
      <c r="J155" s="27"/>
      <c r="K155" s="28"/>
      <c r="L155" s="10"/>
      <c r="M155" s="2"/>
      <c r="N155" s="2"/>
      <c r="O155" s="2"/>
      <c r="P155" s="11"/>
      <c r="Q155" s="38"/>
      <c r="R155" s="34"/>
      <c r="S155" s="34"/>
      <c r="T155" s="34"/>
      <c r="U155" s="39"/>
      <c r="V155" s="10"/>
      <c r="W155" s="18"/>
      <c r="X155" s="2"/>
      <c r="Y155" s="2"/>
      <c r="Z155" s="19"/>
      <c r="AA155" s="10"/>
      <c r="AB155" s="18"/>
      <c r="AC155" s="2"/>
      <c r="AD155" s="2"/>
      <c r="AE155" s="19"/>
      <c r="AF155" s="10"/>
      <c r="AG155" s="18"/>
      <c r="AH155" s="2"/>
      <c r="AI155" s="2"/>
      <c r="AJ155" s="175"/>
    </row>
    <row r="156" spans="1:36" ht="19.5" customHeight="1">
      <c r="A156" s="14" t="s">
        <v>255</v>
      </c>
      <c r="B156" s="66">
        <v>0.044174</v>
      </c>
      <c r="C156" s="66">
        <f t="shared" si="2"/>
        <v>0.053348939799999995</v>
      </c>
      <c r="D156" s="8"/>
      <c r="E156" s="1"/>
      <c r="F156" s="9"/>
      <c r="G156" s="31"/>
      <c r="H156" s="1"/>
      <c r="I156" s="1"/>
      <c r="J156" s="1"/>
      <c r="K156" s="9"/>
      <c r="L156" s="8"/>
      <c r="M156" s="1"/>
      <c r="N156" s="1"/>
      <c r="O156" s="1"/>
      <c r="P156" s="9"/>
      <c r="Q156" s="36"/>
      <c r="R156" s="33"/>
      <c r="S156" s="33"/>
      <c r="T156" s="33"/>
      <c r="U156" s="37"/>
      <c r="V156" s="8"/>
      <c r="W156" s="20"/>
      <c r="X156" s="1"/>
      <c r="Y156" s="1"/>
      <c r="Z156" s="21"/>
      <c r="AA156" s="8"/>
      <c r="AB156" s="20"/>
      <c r="AC156" s="1"/>
      <c r="AD156" s="1"/>
      <c r="AE156" s="21"/>
      <c r="AF156" s="8"/>
      <c r="AG156" s="20"/>
      <c r="AH156" s="1"/>
      <c r="AI156" s="1"/>
      <c r="AJ156" s="176"/>
    </row>
    <row r="157" spans="1:36" ht="19.5" customHeight="1">
      <c r="A157" s="13" t="s">
        <v>256</v>
      </c>
      <c r="B157" s="64">
        <v>0.04147</v>
      </c>
      <c r="C157" s="64">
        <f t="shared" si="2"/>
        <v>0.050083319</v>
      </c>
      <c r="D157" s="10"/>
      <c r="E157" s="2"/>
      <c r="F157" s="11"/>
      <c r="G157" s="30"/>
      <c r="H157" s="27"/>
      <c r="I157" s="27"/>
      <c r="J157" s="27"/>
      <c r="K157" s="28"/>
      <c r="L157" s="10"/>
      <c r="M157" s="2"/>
      <c r="N157" s="2"/>
      <c r="O157" s="2"/>
      <c r="P157" s="11"/>
      <c r="Q157" s="38"/>
      <c r="R157" s="34"/>
      <c r="S157" s="34"/>
      <c r="T157" s="34"/>
      <c r="U157" s="39"/>
      <c r="V157" s="10"/>
      <c r="W157" s="18"/>
      <c r="X157" s="2"/>
      <c r="Y157" s="2"/>
      <c r="Z157" s="19"/>
      <c r="AA157" s="10"/>
      <c r="AB157" s="18"/>
      <c r="AC157" s="2"/>
      <c r="AD157" s="2"/>
      <c r="AE157" s="19"/>
      <c r="AF157" s="10"/>
      <c r="AG157" s="18"/>
      <c r="AH157" s="2"/>
      <c r="AI157" s="2"/>
      <c r="AJ157" s="175"/>
    </row>
    <row r="158" spans="1:36" ht="19.5" customHeight="1">
      <c r="A158" s="14" t="s">
        <v>257</v>
      </c>
      <c r="B158" s="66">
        <v>0.037203</v>
      </c>
      <c r="C158" s="66">
        <f t="shared" si="2"/>
        <v>0.0449300631</v>
      </c>
      <c r="D158" s="8"/>
      <c r="E158" s="1"/>
      <c r="F158" s="9"/>
      <c r="G158" s="31"/>
      <c r="H158" s="1"/>
      <c r="I158" s="1"/>
      <c r="J158" s="1"/>
      <c r="K158" s="9"/>
      <c r="L158" s="8"/>
      <c r="M158" s="1"/>
      <c r="N158" s="1"/>
      <c r="O158" s="1"/>
      <c r="P158" s="9"/>
      <c r="Q158" s="36"/>
      <c r="R158" s="33"/>
      <c r="S158" s="33"/>
      <c r="T158" s="33"/>
      <c r="U158" s="37"/>
      <c r="V158" s="8"/>
      <c r="W158" s="20"/>
      <c r="X158" s="1"/>
      <c r="Y158" s="1"/>
      <c r="Z158" s="21"/>
      <c r="AA158" s="8"/>
      <c r="AB158" s="20"/>
      <c r="AC158" s="1"/>
      <c r="AD158" s="1"/>
      <c r="AE158" s="21"/>
      <c r="AF158" s="8"/>
      <c r="AG158" s="20"/>
      <c r="AH158" s="1"/>
      <c r="AI158" s="1"/>
      <c r="AJ158" s="176"/>
    </row>
    <row r="159" spans="1:36" ht="19.5" customHeight="1">
      <c r="A159" s="13" t="s">
        <v>371</v>
      </c>
      <c r="B159" s="64">
        <v>0.043393</v>
      </c>
      <c r="C159" s="64">
        <f t="shared" si="2"/>
        <v>0.0524057261</v>
      </c>
      <c r="D159" s="10"/>
      <c r="E159" s="2"/>
      <c r="F159" s="11"/>
      <c r="G159" s="30"/>
      <c r="H159" s="27"/>
      <c r="I159" s="27"/>
      <c r="J159" s="27"/>
      <c r="K159" s="28"/>
      <c r="L159" s="10"/>
      <c r="M159" s="2"/>
      <c r="N159" s="2"/>
      <c r="O159" s="2"/>
      <c r="P159" s="11"/>
      <c r="Q159" s="38"/>
      <c r="R159" s="34"/>
      <c r="S159" s="34"/>
      <c r="T159" s="34"/>
      <c r="U159" s="39"/>
      <c r="V159" s="10"/>
      <c r="W159" s="18"/>
      <c r="X159" s="2"/>
      <c r="Y159" s="2"/>
      <c r="Z159" s="19"/>
      <c r="AA159" s="10"/>
      <c r="AB159" s="18"/>
      <c r="AC159" s="2"/>
      <c r="AD159" s="2"/>
      <c r="AE159" s="19"/>
      <c r="AF159" s="10"/>
      <c r="AG159" s="18"/>
      <c r="AH159" s="2"/>
      <c r="AI159" s="2"/>
      <c r="AJ159" s="175"/>
    </row>
    <row r="160" spans="1:36" ht="19.5" customHeight="1">
      <c r="A160" s="14" t="s">
        <v>258</v>
      </c>
      <c r="B160" s="66">
        <v>0.025663</v>
      </c>
      <c r="C160" s="66">
        <f t="shared" si="2"/>
        <v>0.030993205099999997</v>
      </c>
      <c r="D160" s="8"/>
      <c r="E160" s="1"/>
      <c r="F160" s="9"/>
      <c r="G160" s="31"/>
      <c r="H160" s="1"/>
      <c r="I160" s="1"/>
      <c r="J160" s="1"/>
      <c r="K160" s="9"/>
      <c r="L160" s="8"/>
      <c r="M160" s="1"/>
      <c r="N160" s="1"/>
      <c r="O160" s="1"/>
      <c r="P160" s="9"/>
      <c r="Q160" s="36"/>
      <c r="R160" s="33"/>
      <c r="S160" s="33"/>
      <c r="T160" s="33"/>
      <c r="U160" s="37"/>
      <c r="V160" s="8"/>
      <c r="W160" s="20"/>
      <c r="X160" s="1"/>
      <c r="Y160" s="1"/>
      <c r="Z160" s="21"/>
      <c r="AA160" s="8"/>
      <c r="AB160" s="20"/>
      <c r="AC160" s="1"/>
      <c r="AD160" s="1"/>
      <c r="AE160" s="21"/>
      <c r="AF160" s="8"/>
      <c r="AG160" s="20"/>
      <c r="AH160" s="1"/>
      <c r="AI160" s="1"/>
      <c r="AJ160" s="176"/>
    </row>
    <row r="161" spans="1:36" ht="19.5" customHeight="1">
      <c r="A161" s="13" t="s">
        <v>259</v>
      </c>
      <c r="B161" s="64">
        <v>0.037503</v>
      </c>
      <c r="C161" s="64">
        <f t="shared" si="2"/>
        <v>0.045292373100000005</v>
      </c>
      <c r="D161" s="10"/>
      <c r="E161" s="2"/>
      <c r="F161" s="11"/>
      <c r="G161" s="30"/>
      <c r="H161" s="27"/>
      <c r="I161" s="27"/>
      <c r="J161" s="27"/>
      <c r="K161" s="28"/>
      <c r="L161" s="10"/>
      <c r="M161" s="2"/>
      <c r="N161" s="2"/>
      <c r="O161" s="2"/>
      <c r="P161" s="11"/>
      <c r="Q161" s="38"/>
      <c r="R161" s="34"/>
      <c r="S161" s="34"/>
      <c r="T161" s="34"/>
      <c r="U161" s="39"/>
      <c r="V161" s="10"/>
      <c r="W161" s="18"/>
      <c r="X161" s="2"/>
      <c r="Y161" s="2"/>
      <c r="Z161" s="19"/>
      <c r="AA161" s="10"/>
      <c r="AB161" s="18"/>
      <c r="AC161" s="2"/>
      <c r="AD161" s="2"/>
      <c r="AE161" s="19"/>
      <c r="AF161" s="10"/>
      <c r="AG161" s="18"/>
      <c r="AH161" s="2"/>
      <c r="AI161" s="2"/>
      <c r="AJ161" s="175"/>
    </row>
    <row r="162" spans="1:36" ht="19.5" customHeight="1">
      <c r="A162" s="14" t="s">
        <v>376</v>
      </c>
      <c r="B162" s="66">
        <v>0.002644</v>
      </c>
      <c r="C162" s="66">
        <f t="shared" si="2"/>
        <v>0.0031931588</v>
      </c>
      <c r="D162" s="8"/>
      <c r="E162" s="1"/>
      <c r="F162" s="9"/>
      <c r="G162" s="31"/>
      <c r="H162" s="1"/>
      <c r="I162" s="1"/>
      <c r="J162" s="1"/>
      <c r="K162" s="9"/>
      <c r="L162" s="8"/>
      <c r="M162" s="1"/>
      <c r="N162" s="1"/>
      <c r="O162" s="1"/>
      <c r="P162" s="9"/>
      <c r="Q162" s="36"/>
      <c r="R162" s="33"/>
      <c r="S162" s="33"/>
      <c r="T162" s="33"/>
      <c r="U162" s="37"/>
      <c r="V162" s="8"/>
      <c r="W162" s="20"/>
      <c r="X162" s="1"/>
      <c r="Y162" s="1"/>
      <c r="Z162" s="21"/>
      <c r="AA162" s="8"/>
      <c r="AB162" s="20"/>
      <c r="AC162" s="1"/>
      <c r="AD162" s="1"/>
      <c r="AE162" s="21"/>
      <c r="AF162" s="8"/>
      <c r="AG162" s="20"/>
      <c r="AH162" s="1"/>
      <c r="AI162" s="1"/>
      <c r="AJ162" s="176"/>
    </row>
    <row r="163" spans="1:36" ht="19.5" customHeight="1">
      <c r="A163" s="13" t="s">
        <v>403</v>
      </c>
      <c r="B163" s="64">
        <v>0.005409</v>
      </c>
      <c r="C163" s="64">
        <f t="shared" si="2"/>
        <v>0.0065324493</v>
      </c>
      <c r="D163" s="10"/>
      <c r="E163" s="2"/>
      <c r="F163" s="11"/>
      <c r="G163" s="30"/>
      <c r="H163" s="27"/>
      <c r="I163" s="27"/>
      <c r="J163" s="27"/>
      <c r="K163" s="28"/>
      <c r="L163" s="10"/>
      <c r="M163" s="2"/>
      <c r="N163" s="2"/>
      <c r="O163" s="2"/>
      <c r="P163" s="11"/>
      <c r="Q163" s="38"/>
      <c r="R163" s="34"/>
      <c r="S163" s="34"/>
      <c r="T163" s="34"/>
      <c r="U163" s="39"/>
      <c r="V163" s="10"/>
      <c r="W163" s="18"/>
      <c r="X163" s="2"/>
      <c r="Y163" s="2"/>
      <c r="Z163" s="19"/>
      <c r="AA163" s="10"/>
      <c r="AB163" s="18"/>
      <c r="AC163" s="2"/>
      <c r="AD163" s="2"/>
      <c r="AE163" s="19"/>
      <c r="AF163" s="10"/>
      <c r="AG163" s="18"/>
      <c r="AH163" s="2"/>
      <c r="AI163" s="2"/>
      <c r="AJ163" s="175"/>
    </row>
    <row r="164" spans="1:36" ht="19.5" customHeight="1">
      <c r="A164" s="14" t="s">
        <v>260</v>
      </c>
      <c r="B164" s="66">
        <v>0.005409</v>
      </c>
      <c r="C164" s="66">
        <f t="shared" si="2"/>
        <v>0.0065324493</v>
      </c>
      <c r="D164" s="8"/>
      <c r="E164" s="1"/>
      <c r="F164" s="9"/>
      <c r="G164" s="31"/>
      <c r="H164" s="1"/>
      <c r="I164" s="1"/>
      <c r="J164" s="1"/>
      <c r="K164" s="9"/>
      <c r="L164" s="8"/>
      <c r="M164" s="1"/>
      <c r="N164" s="1"/>
      <c r="O164" s="1"/>
      <c r="P164" s="9"/>
      <c r="Q164" s="36"/>
      <c r="R164" s="33"/>
      <c r="S164" s="33"/>
      <c r="T164" s="33"/>
      <c r="U164" s="37"/>
      <c r="V164" s="8"/>
      <c r="W164" s="20"/>
      <c r="X164" s="1"/>
      <c r="Y164" s="1"/>
      <c r="Z164" s="21"/>
      <c r="AA164" s="8"/>
      <c r="AB164" s="20"/>
      <c r="AC164" s="1"/>
      <c r="AD164" s="1"/>
      <c r="AE164" s="21"/>
      <c r="AF164" s="8"/>
      <c r="AG164" s="20"/>
      <c r="AH164" s="1"/>
      <c r="AI164" s="1"/>
      <c r="AJ164" s="176"/>
    </row>
    <row r="165" spans="1:36" ht="19.5" customHeight="1">
      <c r="A165" s="13" t="s">
        <v>261</v>
      </c>
      <c r="B165" s="64">
        <v>0.052649</v>
      </c>
      <c r="C165" s="64">
        <f t="shared" si="2"/>
        <v>0.0635841973</v>
      </c>
      <c r="D165" s="10"/>
      <c r="E165" s="2"/>
      <c r="F165" s="11"/>
      <c r="G165" s="30"/>
      <c r="H165" s="27"/>
      <c r="I165" s="27"/>
      <c r="J165" s="27"/>
      <c r="K165" s="28"/>
      <c r="L165" s="10"/>
      <c r="M165" s="2"/>
      <c r="N165" s="2"/>
      <c r="O165" s="2"/>
      <c r="P165" s="11"/>
      <c r="Q165" s="38"/>
      <c r="R165" s="34"/>
      <c r="S165" s="34"/>
      <c r="T165" s="34"/>
      <c r="U165" s="39"/>
      <c r="V165" s="10"/>
      <c r="W165" s="18"/>
      <c r="X165" s="2"/>
      <c r="Y165" s="2"/>
      <c r="Z165" s="19"/>
      <c r="AA165" s="10"/>
      <c r="AB165" s="18"/>
      <c r="AC165" s="2"/>
      <c r="AD165" s="2"/>
      <c r="AE165" s="19"/>
      <c r="AF165" s="10"/>
      <c r="AG165" s="18"/>
      <c r="AH165" s="2"/>
      <c r="AI165" s="2"/>
      <c r="AJ165" s="175"/>
    </row>
    <row r="166" spans="1:36" ht="19.5" customHeight="1">
      <c r="A166" s="14" t="s">
        <v>262</v>
      </c>
      <c r="B166" s="66">
        <v>1.993858</v>
      </c>
      <c r="C166" s="66">
        <f t="shared" si="2"/>
        <v>2.4079823065999997</v>
      </c>
      <c r="D166" s="8"/>
      <c r="E166" s="1"/>
      <c r="F166" s="9"/>
      <c r="G166" s="31"/>
      <c r="H166" s="1"/>
      <c r="I166" s="1"/>
      <c r="J166" s="1"/>
      <c r="K166" s="9"/>
      <c r="L166" s="8"/>
      <c r="M166" s="1"/>
      <c r="N166" s="1"/>
      <c r="O166" s="1"/>
      <c r="P166" s="9"/>
      <c r="Q166" s="36"/>
      <c r="R166" s="33"/>
      <c r="S166" s="33"/>
      <c r="T166" s="33"/>
      <c r="U166" s="37"/>
      <c r="V166" s="8"/>
      <c r="W166" s="20"/>
      <c r="X166" s="1"/>
      <c r="Y166" s="1"/>
      <c r="Z166" s="21"/>
      <c r="AA166" s="8"/>
      <c r="AB166" s="20"/>
      <c r="AC166" s="1"/>
      <c r="AD166" s="1"/>
      <c r="AE166" s="21"/>
      <c r="AF166" s="8"/>
      <c r="AG166" s="20"/>
      <c r="AH166" s="1"/>
      <c r="AI166" s="1"/>
      <c r="AJ166" s="176"/>
    </row>
    <row r="167" spans="1:36" ht="19.5" customHeight="1">
      <c r="A167" s="13" t="s">
        <v>396</v>
      </c>
      <c r="B167" s="64">
        <v>0.598668</v>
      </c>
      <c r="C167" s="64">
        <f t="shared" si="2"/>
        <v>0.7230113436</v>
      </c>
      <c r="D167" s="10"/>
      <c r="E167" s="2"/>
      <c r="F167" s="11"/>
      <c r="G167" s="30"/>
      <c r="H167" s="27"/>
      <c r="I167" s="27"/>
      <c r="J167" s="27"/>
      <c r="K167" s="28"/>
      <c r="L167" s="10"/>
      <c r="M167" s="2"/>
      <c r="N167" s="2"/>
      <c r="O167" s="2"/>
      <c r="P167" s="11"/>
      <c r="Q167" s="38"/>
      <c r="R167" s="34"/>
      <c r="S167" s="34"/>
      <c r="T167" s="34"/>
      <c r="U167" s="39"/>
      <c r="V167" s="10"/>
      <c r="W167" s="18"/>
      <c r="X167" s="2"/>
      <c r="Y167" s="2"/>
      <c r="Z167" s="19"/>
      <c r="AA167" s="10"/>
      <c r="AB167" s="18"/>
      <c r="AC167" s="2"/>
      <c r="AD167" s="2"/>
      <c r="AE167" s="19"/>
      <c r="AF167" s="10"/>
      <c r="AG167" s="18"/>
      <c r="AH167" s="2"/>
      <c r="AI167" s="2"/>
      <c r="AJ167" s="175"/>
    </row>
    <row r="168" spans="1:36" ht="19.5" customHeight="1">
      <c r="A168" s="14" t="s">
        <v>263</v>
      </c>
      <c r="B168" s="66">
        <v>0.018331</v>
      </c>
      <c r="C168" s="66">
        <f t="shared" si="2"/>
        <v>0.0221383487</v>
      </c>
      <c r="D168" s="8"/>
      <c r="E168" s="1"/>
      <c r="F168" s="9"/>
      <c r="G168" s="31"/>
      <c r="H168" s="1"/>
      <c r="I168" s="1"/>
      <c r="J168" s="1"/>
      <c r="K168" s="9"/>
      <c r="L168" s="8"/>
      <c r="M168" s="1"/>
      <c r="N168" s="1"/>
      <c r="O168" s="1"/>
      <c r="P168" s="9"/>
      <c r="Q168" s="36"/>
      <c r="R168" s="33"/>
      <c r="S168" s="33"/>
      <c r="T168" s="33"/>
      <c r="U168" s="37"/>
      <c r="V168" s="8"/>
      <c r="W168" s="20"/>
      <c r="X168" s="1"/>
      <c r="Y168" s="1"/>
      <c r="Z168" s="21"/>
      <c r="AA168" s="8"/>
      <c r="AB168" s="20"/>
      <c r="AC168" s="1"/>
      <c r="AD168" s="1"/>
      <c r="AE168" s="21"/>
      <c r="AF168" s="8"/>
      <c r="AG168" s="20"/>
      <c r="AH168" s="1"/>
      <c r="AI168" s="1"/>
      <c r="AJ168" s="176"/>
    </row>
    <row r="169" spans="1:36" ht="19.5" customHeight="1">
      <c r="A169" s="13" t="s">
        <v>264</v>
      </c>
      <c r="B169" s="64">
        <v>0.012982</v>
      </c>
      <c r="C169" s="64">
        <f t="shared" si="2"/>
        <v>0.0156783614</v>
      </c>
      <c r="D169" s="10"/>
      <c r="E169" s="2"/>
      <c r="F169" s="11"/>
      <c r="G169" s="30"/>
      <c r="H169" s="27"/>
      <c r="I169" s="27"/>
      <c r="J169" s="27"/>
      <c r="K169" s="28"/>
      <c r="L169" s="10"/>
      <c r="M169" s="2"/>
      <c r="N169" s="2"/>
      <c r="O169" s="2"/>
      <c r="P169" s="11"/>
      <c r="Q169" s="38"/>
      <c r="R169" s="34"/>
      <c r="S169" s="34"/>
      <c r="T169" s="34"/>
      <c r="U169" s="39"/>
      <c r="V169" s="10"/>
      <c r="W169" s="18"/>
      <c r="X169" s="2"/>
      <c r="Y169" s="2"/>
      <c r="Z169" s="19"/>
      <c r="AA169" s="10"/>
      <c r="AB169" s="18"/>
      <c r="AC169" s="2"/>
      <c r="AD169" s="2"/>
      <c r="AE169" s="19"/>
      <c r="AF169" s="10"/>
      <c r="AG169" s="18"/>
      <c r="AH169" s="2"/>
      <c r="AI169" s="2"/>
      <c r="AJ169" s="175"/>
    </row>
    <row r="170" spans="1:36" ht="19.5" customHeight="1">
      <c r="A170" s="14" t="s">
        <v>265</v>
      </c>
      <c r="B170" s="66">
        <v>0.002825</v>
      </c>
      <c r="C170" s="66">
        <f t="shared" si="2"/>
        <v>0.0034117525</v>
      </c>
      <c r="D170" s="8"/>
      <c r="E170" s="1"/>
      <c r="F170" s="9"/>
      <c r="G170" s="31"/>
      <c r="H170" s="1"/>
      <c r="I170" s="1"/>
      <c r="J170" s="1"/>
      <c r="K170" s="9"/>
      <c r="L170" s="8"/>
      <c r="M170" s="1"/>
      <c r="N170" s="1"/>
      <c r="O170" s="1"/>
      <c r="P170" s="9"/>
      <c r="Q170" s="36"/>
      <c r="R170" s="33"/>
      <c r="S170" s="33"/>
      <c r="T170" s="33"/>
      <c r="U170" s="37"/>
      <c r="V170" s="8"/>
      <c r="W170" s="20"/>
      <c r="X170" s="1"/>
      <c r="Y170" s="1"/>
      <c r="Z170" s="21"/>
      <c r="AA170" s="8"/>
      <c r="AB170" s="20"/>
      <c r="AC170" s="1"/>
      <c r="AD170" s="1"/>
      <c r="AE170" s="21"/>
      <c r="AF170" s="8"/>
      <c r="AG170" s="20"/>
      <c r="AH170" s="1"/>
      <c r="AI170" s="1"/>
      <c r="AJ170" s="176"/>
    </row>
    <row r="171" spans="1:36" ht="19.5" customHeight="1">
      <c r="A171" s="13" t="s">
        <v>266</v>
      </c>
      <c r="B171" s="64">
        <v>0.004027</v>
      </c>
      <c r="C171" s="64">
        <f t="shared" si="2"/>
        <v>0.0048634079</v>
      </c>
      <c r="D171" s="10"/>
      <c r="E171" s="2"/>
      <c r="F171" s="11"/>
      <c r="G171" s="30"/>
      <c r="H171" s="27"/>
      <c r="I171" s="27"/>
      <c r="J171" s="27"/>
      <c r="K171" s="28"/>
      <c r="L171" s="10"/>
      <c r="M171" s="2"/>
      <c r="N171" s="2"/>
      <c r="O171" s="2"/>
      <c r="P171" s="11"/>
      <c r="Q171" s="38"/>
      <c r="R171" s="34"/>
      <c r="S171" s="34"/>
      <c r="T171" s="34"/>
      <c r="U171" s="39"/>
      <c r="V171" s="10"/>
      <c r="W171" s="18"/>
      <c r="X171" s="2"/>
      <c r="Y171" s="2"/>
      <c r="Z171" s="19"/>
      <c r="AA171" s="10"/>
      <c r="AB171" s="18"/>
      <c r="AC171" s="2"/>
      <c r="AD171" s="2"/>
      <c r="AE171" s="19"/>
      <c r="AF171" s="10"/>
      <c r="AG171" s="18"/>
      <c r="AH171" s="2"/>
      <c r="AI171" s="2"/>
      <c r="AJ171" s="175"/>
    </row>
    <row r="172" spans="1:36" ht="19.5" customHeight="1">
      <c r="A172" s="14" t="s">
        <v>377</v>
      </c>
      <c r="B172" s="66">
        <v>0.021216</v>
      </c>
      <c r="C172" s="66">
        <f t="shared" si="2"/>
        <v>0.025622563199999997</v>
      </c>
      <c r="D172" s="8"/>
      <c r="E172" s="1"/>
      <c r="F172" s="9"/>
      <c r="G172" s="31"/>
      <c r="H172" s="1"/>
      <c r="I172" s="1"/>
      <c r="J172" s="1"/>
      <c r="K172" s="9"/>
      <c r="L172" s="8"/>
      <c r="M172" s="1"/>
      <c r="N172" s="1"/>
      <c r="O172" s="1"/>
      <c r="P172" s="9"/>
      <c r="Q172" s="36"/>
      <c r="R172" s="33"/>
      <c r="S172" s="33"/>
      <c r="T172" s="33"/>
      <c r="U172" s="37"/>
      <c r="V172" s="8"/>
      <c r="W172" s="20"/>
      <c r="X172" s="1"/>
      <c r="Y172" s="1"/>
      <c r="Z172" s="21"/>
      <c r="AA172" s="8"/>
      <c r="AB172" s="20"/>
      <c r="AC172" s="1"/>
      <c r="AD172" s="1"/>
      <c r="AE172" s="21"/>
      <c r="AF172" s="8"/>
      <c r="AG172" s="20"/>
      <c r="AH172" s="1"/>
      <c r="AI172" s="1"/>
      <c r="AJ172" s="176"/>
    </row>
    <row r="173" spans="1:36" ht="19.5" customHeight="1">
      <c r="A173" s="13" t="s">
        <v>378</v>
      </c>
      <c r="B173" s="64">
        <v>0.011179</v>
      </c>
      <c r="C173" s="64">
        <f t="shared" si="2"/>
        <v>0.0135008783</v>
      </c>
      <c r="D173" s="10"/>
      <c r="E173" s="2"/>
      <c r="F173" s="11"/>
      <c r="G173" s="30"/>
      <c r="H173" s="27"/>
      <c r="I173" s="27"/>
      <c r="J173" s="27"/>
      <c r="K173" s="28"/>
      <c r="L173" s="10"/>
      <c r="M173" s="2"/>
      <c r="N173" s="2"/>
      <c r="O173" s="2"/>
      <c r="P173" s="11"/>
      <c r="Q173" s="38"/>
      <c r="R173" s="34"/>
      <c r="S173" s="34"/>
      <c r="T173" s="34"/>
      <c r="U173" s="39"/>
      <c r="V173" s="10"/>
      <c r="W173" s="18"/>
      <c r="X173" s="2"/>
      <c r="Y173" s="2"/>
      <c r="Z173" s="19"/>
      <c r="AA173" s="10"/>
      <c r="AB173" s="18"/>
      <c r="AC173" s="2"/>
      <c r="AD173" s="2"/>
      <c r="AE173" s="19"/>
      <c r="AF173" s="10"/>
      <c r="AG173" s="18"/>
      <c r="AH173" s="2"/>
      <c r="AI173" s="2"/>
      <c r="AJ173" s="175"/>
    </row>
    <row r="174" spans="1:36" ht="19.5" customHeight="1">
      <c r="A174" s="14" t="s">
        <v>267</v>
      </c>
      <c r="B174" s="66">
        <v>0.004568</v>
      </c>
      <c r="C174" s="66">
        <f t="shared" si="2"/>
        <v>0.0055167736</v>
      </c>
      <c r="D174" s="8"/>
      <c r="E174" s="1"/>
      <c r="F174" s="9"/>
      <c r="G174" s="31"/>
      <c r="H174" s="1"/>
      <c r="I174" s="1"/>
      <c r="J174" s="1"/>
      <c r="K174" s="9"/>
      <c r="L174" s="8"/>
      <c r="M174" s="1"/>
      <c r="N174" s="1"/>
      <c r="O174" s="1"/>
      <c r="P174" s="9"/>
      <c r="Q174" s="36"/>
      <c r="R174" s="33"/>
      <c r="S174" s="33"/>
      <c r="T174" s="33"/>
      <c r="U174" s="37"/>
      <c r="V174" s="8"/>
      <c r="W174" s="20"/>
      <c r="X174" s="1"/>
      <c r="Y174" s="1"/>
      <c r="Z174" s="21"/>
      <c r="AA174" s="8"/>
      <c r="AB174" s="20"/>
      <c r="AC174" s="1"/>
      <c r="AD174" s="1"/>
      <c r="AE174" s="21"/>
      <c r="AF174" s="8"/>
      <c r="AG174" s="20"/>
      <c r="AH174" s="1"/>
      <c r="AI174" s="1"/>
      <c r="AJ174" s="176"/>
    </row>
    <row r="175" spans="1:36" ht="19.5" customHeight="1">
      <c r="A175" s="13" t="s">
        <v>268</v>
      </c>
      <c r="B175" s="64">
        <v>0.009316</v>
      </c>
      <c r="C175" s="64">
        <f t="shared" si="2"/>
        <v>0.0112509332</v>
      </c>
      <c r="D175" s="10"/>
      <c r="E175" s="2"/>
      <c r="F175" s="11"/>
      <c r="G175" s="30"/>
      <c r="H175" s="27"/>
      <c r="I175" s="27"/>
      <c r="J175" s="27"/>
      <c r="K175" s="28"/>
      <c r="L175" s="10"/>
      <c r="M175" s="2"/>
      <c r="N175" s="2"/>
      <c r="O175" s="2"/>
      <c r="P175" s="11"/>
      <c r="Q175" s="38"/>
      <c r="R175" s="34"/>
      <c r="S175" s="34"/>
      <c r="T175" s="34"/>
      <c r="U175" s="39"/>
      <c r="V175" s="10"/>
      <c r="W175" s="18"/>
      <c r="X175" s="2"/>
      <c r="Y175" s="2"/>
      <c r="Z175" s="19"/>
      <c r="AA175" s="10"/>
      <c r="AB175" s="18"/>
      <c r="AC175" s="2"/>
      <c r="AD175" s="2"/>
      <c r="AE175" s="19"/>
      <c r="AF175" s="10"/>
      <c r="AG175" s="18"/>
      <c r="AH175" s="2"/>
      <c r="AI175" s="2"/>
      <c r="AJ175" s="175"/>
    </row>
    <row r="176" spans="1:36" ht="19.5" customHeight="1">
      <c r="A176" s="14" t="s">
        <v>269</v>
      </c>
      <c r="B176" s="66">
        <v>0.007332</v>
      </c>
      <c r="C176" s="66">
        <f t="shared" si="2"/>
        <v>0.0088548564</v>
      </c>
      <c r="D176" s="8"/>
      <c r="E176" s="1"/>
      <c r="F176" s="9"/>
      <c r="G176" s="31"/>
      <c r="H176" s="1"/>
      <c r="I176" s="1"/>
      <c r="J176" s="1"/>
      <c r="K176" s="9"/>
      <c r="L176" s="8"/>
      <c r="M176" s="1"/>
      <c r="N176" s="1"/>
      <c r="O176" s="1"/>
      <c r="P176" s="9"/>
      <c r="Q176" s="36"/>
      <c r="R176" s="33"/>
      <c r="S176" s="33"/>
      <c r="T176" s="33"/>
      <c r="U176" s="37"/>
      <c r="V176" s="8"/>
      <c r="W176" s="20"/>
      <c r="X176" s="1"/>
      <c r="Y176" s="1"/>
      <c r="Z176" s="21"/>
      <c r="AA176" s="8"/>
      <c r="AB176" s="20"/>
      <c r="AC176" s="1"/>
      <c r="AD176" s="1"/>
      <c r="AE176" s="21"/>
      <c r="AF176" s="8"/>
      <c r="AG176" s="20"/>
      <c r="AH176" s="1"/>
      <c r="AI176" s="1"/>
      <c r="AJ176" s="176"/>
    </row>
    <row r="177" spans="1:36" ht="19.5" customHeight="1">
      <c r="A177" s="13" t="s">
        <v>379</v>
      </c>
      <c r="B177" s="64">
        <v>0.051927</v>
      </c>
      <c r="C177" s="64">
        <f t="shared" si="2"/>
        <v>0.0627122379</v>
      </c>
      <c r="D177" s="10"/>
      <c r="E177" s="2"/>
      <c r="F177" s="11"/>
      <c r="G177" s="30"/>
      <c r="H177" s="27"/>
      <c r="I177" s="27"/>
      <c r="J177" s="27"/>
      <c r="K177" s="28"/>
      <c r="L177" s="10"/>
      <c r="M177" s="2"/>
      <c r="N177" s="2"/>
      <c r="O177" s="2"/>
      <c r="P177" s="11"/>
      <c r="Q177" s="38"/>
      <c r="R177" s="34"/>
      <c r="S177" s="34"/>
      <c r="T177" s="34"/>
      <c r="U177" s="39"/>
      <c r="V177" s="10"/>
      <c r="W177" s="18"/>
      <c r="X177" s="2"/>
      <c r="Y177" s="2"/>
      <c r="Z177" s="19"/>
      <c r="AA177" s="10"/>
      <c r="AB177" s="18"/>
      <c r="AC177" s="2"/>
      <c r="AD177" s="2"/>
      <c r="AE177" s="19"/>
      <c r="AF177" s="10"/>
      <c r="AG177" s="18"/>
      <c r="AH177" s="2"/>
      <c r="AI177" s="2"/>
      <c r="AJ177" s="175"/>
    </row>
    <row r="178" spans="1:36" ht="19.5" customHeight="1">
      <c r="A178" s="14" t="s">
        <v>270</v>
      </c>
      <c r="B178" s="66">
        <v>0.039306</v>
      </c>
      <c r="C178" s="66">
        <f t="shared" si="2"/>
        <v>0.0474698562</v>
      </c>
      <c r="D178" s="8"/>
      <c r="E178" s="1"/>
      <c r="F178" s="9"/>
      <c r="G178" s="31"/>
      <c r="H178" s="1"/>
      <c r="I178" s="1"/>
      <c r="J178" s="1"/>
      <c r="K178" s="9"/>
      <c r="L178" s="8"/>
      <c r="M178" s="1"/>
      <c r="N178" s="1"/>
      <c r="O178" s="1"/>
      <c r="P178" s="9"/>
      <c r="Q178" s="36"/>
      <c r="R178" s="33"/>
      <c r="S178" s="33"/>
      <c r="T178" s="33"/>
      <c r="U178" s="37"/>
      <c r="V178" s="8"/>
      <c r="W178" s="20"/>
      <c r="X178" s="1"/>
      <c r="Y178" s="1"/>
      <c r="Z178" s="21"/>
      <c r="AA178" s="8"/>
      <c r="AB178" s="20"/>
      <c r="AC178" s="1"/>
      <c r="AD178" s="1"/>
      <c r="AE178" s="21"/>
      <c r="AF178" s="8"/>
      <c r="AG178" s="20"/>
      <c r="AH178" s="1"/>
      <c r="AI178" s="1"/>
      <c r="AJ178" s="176"/>
    </row>
    <row r="179" spans="1:36" ht="19.5" customHeight="1">
      <c r="A179" s="13" t="s">
        <v>271</v>
      </c>
      <c r="B179" s="64">
        <v>0.032515</v>
      </c>
      <c r="C179" s="64">
        <f t="shared" si="2"/>
        <v>0.0392683655</v>
      </c>
      <c r="D179" s="10"/>
      <c r="E179" s="2"/>
      <c r="F179" s="11"/>
      <c r="G179" s="30"/>
      <c r="H179" s="27"/>
      <c r="I179" s="27"/>
      <c r="J179" s="27"/>
      <c r="K179" s="28"/>
      <c r="L179" s="10"/>
      <c r="M179" s="2"/>
      <c r="N179" s="2"/>
      <c r="O179" s="2"/>
      <c r="P179" s="11"/>
      <c r="Q179" s="38"/>
      <c r="R179" s="34"/>
      <c r="S179" s="34"/>
      <c r="T179" s="34"/>
      <c r="U179" s="39"/>
      <c r="V179" s="10"/>
      <c r="W179" s="18"/>
      <c r="X179" s="2"/>
      <c r="Y179" s="2"/>
      <c r="Z179" s="19"/>
      <c r="AA179" s="10"/>
      <c r="AB179" s="18"/>
      <c r="AC179" s="2"/>
      <c r="AD179" s="2"/>
      <c r="AE179" s="19"/>
      <c r="AF179" s="10"/>
      <c r="AG179" s="18"/>
      <c r="AH179" s="2"/>
      <c r="AI179" s="2"/>
      <c r="AJ179" s="175"/>
    </row>
    <row r="180" spans="1:36" ht="19.5" customHeight="1">
      <c r="A180" s="14" t="s">
        <v>272</v>
      </c>
      <c r="B180" s="66">
        <v>0.033777</v>
      </c>
      <c r="C180" s="66">
        <f t="shared" si="2"/>
        <v>0.0407924829</v>
      </c>
      <c r="D180" s="8"/>
      <c r="E180" s="1"/>
      <c r="F180" s="9"/>
      <c r="G180" s="31"/>
      <c r="H180" s="1"/>
      <c r="I180" s="1"/>
      <c r="J180" s="1"/>
      <c r="K180" s="9"/>
      <c r="L180" s="8"/>
      <c r="M180" s="1"/>
      <c r="N180" s="1"/>
      <c r="O180" s="1"/>
      <c r="P180" s="9"/>
      <c r="Q180" s="36"/>
      <c r="R180" s="33"/>
      <c r="S180" s="33"/>
      <c r="T180" s="33"/>
      <c r="U180" s="37"/>
      <c r="V180" s="8"/>
      <c r="W180" s="20"/>
      <c r="X180" s="1"/>
      <c r="Y180" s="1"/>
      <c r="Z180" s="21"/>
      <c r="AA180" s="8"/>
      <c r="AB180" s="20"/>
      <c r="AC180" s="1"/>
      <c r="AD180" s="1"/>
      <c r="AE180" s="21"/>
      <c r="AF180" s="8"/>
      <c r="AG180" s="20"/>
      <c r="AH180" s="1"/>
      <c r="AI180" s="1"/>
      <c r="AJ180" s="176"/>
    </row>
    <row r="181" spans="1:36" ht="19.5" customHeight="1">
      <c r="A181" s="13" t="s">
        <v>273</v>
      </c>
      <c r="B181" s="64">
        <v>0.040568</v>
      </c>
      <c r="C181" s="64">
        <f t="shared" si="2"/>
        <v>0.0489939736</v>
      </c>
      <c r="D181" s="10"/>
      <c r="E181" s="2"/>
      <c r="F181" s="11"/>
      <c r="G181" s="30"/>
      <c r="H181" s="27"/>
      <c r="I181" s="27"/>
      <c r="J181" s="27"/>
      <c r="K181" s="28"/>
      <c r="L181" s="10"/>
      <c r="M181" s="2"/>
      <c r="N181" s="2"/>
      <c r="O181" s="2"/>
      <c r="P181" s="11"/>
      <c r="Q181" s="38"/>
      <c r="R181" s="34"/>
      <c r="S181" s="34"/>
      <c r="T181" s="34"/>
      <c r="U181" s="39"/>
      <c r="V181" s="10"/>
      <c r="W181" s="18"/>
      <c r="X181" s="2"/>
      <c r="Y181" s="2"/>
      <c r="Z181" s="19"/>
      <c r="AA181" s="10"/>
      <c r="AB181" s="18"/>
      <c r="AC181" s="2"/>
      <c r="AD181" s="2"/>
      <c r="AE181" s="19"/>
      <c r="AF181" s="10"/>
      <c r="AG181" s="18"/>
      <c r="AH181" s="2"/>
      <c r="AI181" s="2"/>
      <c r="AJ181" s="175"/>
    </row>
    <row r="182" spans="1:36" ht="19.5" customHeight="1">
      <c r="A182" s="14" t="s">
        <v>274</v>
      </c>
      <c r="B182" s="66">
        <v>0.02957</v>
      </c>
      <c r="C182" s="66">
        <f t="shared" si="2"/>
        <v>0.035711689</v>
      </c>
      <c r="D182" s="8"/>
      <c r="E182" s="1"/>
      <c r="F182" s="9"/>
      <c r="G182" s="31"/>
      <c r="H182" s="1"/>
      <c r="I182" s="1"/>
      <c r="J182" s="1"/>
      <c r="K182" s="9"/>
      <c r="L182" s="8"/>
      <c r="M182" s="1"/>
      <c r="N182" s="1"/>
      <c r="O182" s="1"/>
      <c r="P182" s="9"/>
      <c r="Q182" s="36"/>
      <c r="R182" s="33"/>
      <c r="S182" s="33"/>
      <c r="T182" s="33"/>
      <c r="U182" s="37"/>
      <c r="V182" s="8"/>
      <c r="W182" s="20"/>
      <c r="X182" s="1"/>
      <c r="Y182" s="1"/>
      <c r="Z182" s="21"/>
      <c r="AA182" s="8"/>
      <c r="AB182" s="20"/>
      <c r="AC182" s="1"/>
      <c r="AD182" s="1"/>
      <c r="AE182" s="21"/>
      <c r="AF182" s="8"/>
      <c r="AG182" s="20"/>
      <c r="AH182" s="1"/>
      <c r="AI182" s="1"/>
      <c r="AJ182" s="176"/>
    </row>
    <row r="183" spans="1:36" ht="19.5" customHeight="1">
      <c r="A183" s="13" t="s">
        <v>275</v>
      </c>
      <c r="B183" s="64">
        <v>0.015747</v>
      </c>
      <c r="C183" s="64">
        <f t="shared" si="2"/>
        <v>0.0190176519</v>
      </c>
      <c r="D183" s="10"/>
      <c r="E183" s="2"/>
      <c r="F183" s="11"/>
      <c r="G183" s="30"/>
      <c r="H183" s="27"/>
      <c r="I183" s="27"/>
      <c r="J183" s="27"/>
      <c r="K183" s="28"/>
      <c r="L183" s="10"/>
      <c r="M183" s="2"/>
      <c r="N183" s="2"/>
      <c r="O183" s="2"/>
      <c r="P183" s="11"/>
      <c r="Q183" s="38"/>
      <c r="R183" s="34"/>
      <c r="S183" s="34"/>
      <c r="T183" s="34"/>
      <c r="U183" s="39"/>
      <c r="V183" s="10"/>
      <c r="W183" s="18"/>
      <c r="X183" s="2"/>
      <c r="Y183" s="2"/>
      <c r="Z183" s="19"/>
      <c r="AA183" s="10"/>
      <c r="AB183" s="18"/>
      <c r="AC183" s="2"/>
      <c r="AD183" s="2"/>
      <c r="AE183" s="19"/>
      <c r="AF183" s="10"/>
      <c r="AG183" s="18"/>
      <c r="AH183" s="2"/>
      <c r="AI183" s="2"/>
      <c r="AJ183" s="175"/>
    </row>
    <row r="184" spans="1:36" ht="19.5" customHeight="1">
      <c r="A184" s="14" t="s">
        <v>276</v>
      </c>
      <c r="B184" s="66">
        <v>0.040328</v>
      </c>
      <c r="C184" s="66">
        <f t="shared" si="2"/>
        <v>0.0487041256</v>
      </c>
      <c r="D184" s="8"/>
      <c r="E184" s="1"/>
      <c r="F184" s="9"/>
      <c r="G184" s="31"/>
      <c r="H184" s="1"/>
      <c r="I184" s="1"/>
      <c r="J184" s="1"/>
      <c r="K184" s="9"/>
      <c r="L184" s="8"/>
      <c r="M184" s="1"/>
      <c r="N184" s="1"/>
      <c r="O184" s="1"/>
      <c r="P184" s="9"/>
      <c r="Q184" s="36"/>
      <c r="R184" s="33"/>
      <c r="S184" s="33"/>
      <c r="T184" s="33"/>
      <c r="U184" s="37"/>
      <c r="V184" s="8"/>
      <c r="W184" s="20"/>
      <c r="X184" s="1"/>
      <c r="Y184" s="1"/>
      <c r="Z184" s="21"/>
      <c r="AA184" s="8"/>
      <c r="AB184" s="20"/>
      <c r="AC184" s="1"/>
      <c r="AD184" s="1"/>
      <c r="AE184" s="21"/>
      <c r="AF184" s="8"/>
      <c r="AG184" s="20"/>
      <c r="AH184" s="1"/>
      <c r="AI184" s="1"/>
      <c r="AJ184" s="176"/>
    </row>
    <row r="185" spans="1:36" ht="19.5" customHeight="1">
      <c r="A185" s="13" t="s">
        <v>462</v>
      </c>
      <c r="B185" s="64">
        <v>0.091955</v>
      </c>
      <c r="C185" s="64">
        <f t="shared" si="2"/>
        <v>0.1110540535</v>
      </c>
      <c r="D185" s="10"/>
      <c r="E185" s="2"/>
      <c r="F185" s="11"/>
      <c r="G185" s="30"/>
      <c r="H185" s="27"/>
      <c r="I185" s="27"/>
      <c r="J185" s="27"/>
      <c r="K185" s="28"/>
      <c r="L185" s="10"/>
      <c r="M185" s="2"/>
      <c r="N185" s="2"/>
      <c r="O185" s="2"/>
      <c r="P185" s="11"/>
      <c r="Q185" s="38"/>
      <c r="R185" s="34"/>
      <c r="S185" s="34"/>
      <c r="T185" s="34"/>
      <c r="U185" s="39"/>
      <c r="V185" s="10"/>
      <c r="W185" s="18"/>
      <c r="X185" s="2"/>
      <c r="Y185" s="2"/>
      <c r="Z185" s="19"/>
      <c r="AA185" s="10"/>
      <c r="AB185" s="18"/>
      <c r="AC185" s="2"/>
      <c r="AD185" s="2"/>
      <c r="AE185" s="19"/>
      <c r="AF185" s="10"/>
      <c r="AG185" s="18"/>
      <c r="AH185" s="2"/>
      <c r="AI185" s="2"/>
      <c r="AJ185" s="175"/>
    </row>
    <row r="186" spans="1:36" ht="19.5" customHeight="1">
      <c r="A186" s="14" t="s">
        <v>463</v>
      </c>
      <c r="B186" s="66">
        <v>0.009496</v>
      </c>
      <c r="C186" s="66">
        <f t="shared" si="2"/>
        <v>0.011468319199999999</v>
      </c>
      <c r="D186" s="8"/>
      <c r="E186" s="1"/>
      <c r="F186" s="9"/>
      <c r="G186" s="31"/>
      <c r="H186" s="1"/>
      <c r="I186" s="1"/>
      <c r="J186" s="1"/>
      <c r="K186" s="9"/>
      <c r="L186" s="8"/>
      <c r="M186" s="1"/>
      <c r="N186" s="1"/>
      <c r="O186" s="1"/>
      <c r="P186" s="9"/>
      <c r="Q186" s="36"/>
      <c r="R186" s="33"/>
      <c r="S186" s="33"/>
      <c r="T186" s="33"/>
      <c r="U186" s="37"/>
      <c r="V186" s="8"/>
      <c r="W186" s="20"/>
      <c r="X186" s="1"/>
      <c r="Y186" s="1"/>
      <c r="Z186" s="21"/>
      <c r="AA186" s="8"/>
      <c r="AB186" s="20"/>
      <c r="AC186" s="1"/>
      <c r="AD186" s="1"/>
      <c r="AE186" s="21"/>
      <c r="AF186" s="8"/>
      <c r="AG186" s="20"/>
      <c r="AH186" s="1"/>
      <c r="AI186" s="1"/>
      <c r="AJ186" s="176"/>
    </row>
    <row r="187" spans="1:36" ht="19.5" customHeight="1">
      <c r="A187" s="13" t="s">
        <v>277</v>
      </c>
      <c r="B187" s="64">
        <v>0.014424</v>
      </c>
      <c r="C187" s="64">
        <f t="shared" si="2"/>
        <v>0.0174198648</v>
      </c>
      <c r="D187" s="10"/>
      <c r="E187" s="2"/>
      <c r="F187" s="11"/>
      <c r="G187" s="30"/>
      <c r="H187" s="27"/>
      <c r="I187" s="27"/>
      <c r="J187" s="27"/>
      <c r="K187" s="28"/>
      <c r="L187" s="10"/>
      <c r="M187" s="2"/>
      <c r="N187" s="2"/>
      <c r="O187" s="2"/>
      <c r="P187" s="11"/>
      <c r="Q187" s="38"/>
      <c r="R187" s="34"/>
      <c r="S187" s="34"/>
      <c r="T187" s="34"/>
      <c r="U187" s="39"/>
      <c r="V187" s="10"/>
      <c r="W187" s="18"/>
      <c r="X187" s="2"/>
      <c r="Y187" s="2"/>
      <c r="Z187" s="19"/>
      <c r="AA187" s="10"/>
      <c r="AB187" s="18"/>
      <c r="AC187" s="2"/>
      <c r="AD187" s="2"/>
      <c r="AE187" s="19"/>
      <c r="AF187" s="10"/>
      <c r="AG187" s="18"/>
      <c r="AH187" s="2"/>
      <c r="AI187" s="2"/>
      <c r="AJ187" s="175"/>
    </row>
    <row r="188" spans="1:36" ht="19.5" customHeight="1">
      <c r="A188" s="14" t="s">
        <v>278</v>
      </c>
      <c r="B188" s="66">
        <v>0.003786</v>
      </c>
      <c r="C188" s="66">
        <f t="shared" si="2"/>
        <v>0.0045723522</v>
      </c>
      <c r="D188" s="8"/>
      <c r="E188" s="1"/>
      <c r="F188" s="9"/>
      <c r="G188" s="31"/>
      <c r="H188" s="1"/>
      <c r="I188" s="1"/>
      <c r="J188" s="1"/>
      <c r="K188" s="9"/>
      <c r="L188" s="8"/>
      <c r="M188" s="1"/>
      <c r="N188" s="1"/>
      <c r="O188" s="1"/>
      <c r="P188" s="9"/>
      <c r="Q188" s="36"/>
      <c r="R188" s="33"/>
      <c r="S188" s="33"/>
      <c r="T188" s="33"/>
      <c r="U188" s="37"/>
      <c r="V188" s="8"/>
      <c r="W188" s="20"/>
      <c r="X188" s="1"/>
      <c r="Y188" s="1"/>
      <c r="Z188" s="21"/>
      <c r="AA188" s="8"/>
      <c r="AB188" s="20"/>
      <c r="AC188" s="1"/>
      <c r="AD188" s="1"/>
      <c r="AE188" s="21"/>
      <c r="AF188" s="8"/>
      <c r="AG188" s="20"/>
      <c r="AH188" s="1"/>
      <c r="AI188" s="1"/>
      <c r="AJ188" s="176"/>
    </row>
    <row r="189" spans="1:36" ht="19.5" customHeight="1">
      <c r="A189" s="13" t="s">
        <v>380</v>
      </c>
      <c r="B189" s="64">
        <v>0.007573</v>
      </c>
      <c r="C189" s="64">
        <f t="shared" si="2"/>
        <v>0.0091459121</v>
      </c>
      <c r="D189" s="10"/>
      <c r="E189" s="2"/>
      <c r="F189" s="11"/>
      <c r="G189" s="30"/>
      <c r="H189" s="27"/>
      <c r="I189" s="27"/>
      <c r="J189" s="27"/>
      <c r="K189" s="28"/>
      <c r="L189" s="10"/>
      <c r="M189" s="2"/>
      <c r="N189" s="2"/>
      <c r="O189" s="2"/>
      <c r="P189" s="11"/>
      <c r="Q189" s="38"/>
      <c r="R189" s="34"/>
      <c r="S189" s="34"/>
      <c r="T189" s="34"/>
      <c r="U189" s="39"/>
      <c r="V189" s="10"/>
      <c r="W189" s="18"/>
      <c r="X189" s="2"/>
      <c r="Y189" s="2"/>
      <c r="Z189" s="19"/>
      <c r="AA189" s="10"/>
      <c r="AB189" s="18"/>
      <c r="AC189" s="2"/>
      <c r="AD189" s="2"/>
      <c r="AE189" s="19"/>
      <c r="AF189" s="10"/>
      <c r="AG189" s="18"/>
      <c r="AH189" s="2"/>
      <c r="AI189" s="2"/>
      <c r="AJ189" s="175"/>
    </row>
    <row r="190" spans="1:36" ht="19.5" customHeight="1">
      <c r="A190" s="14" t="s">
        <v>464</v>
      </c>
      <c r="B190" s="66">
        <v>0.036842</v>
      </c>
      <c r="C190" s="66">
        <f t="shared" si="2"/>
        <v>0.0444940834</v>
      </c>
      <c r="D190" s="8"/>
      <c r="E190" s="1"/>
      <c r="F190" s="9"/>
      <c r="G190" s="31"/>
      <c r="H190" s="1"/>
      <c r="I190" s="1"/>
      <c r="J190" s="1"/>
      <c r="K190" s="9"/>
      <c r="L190" s="8"/>
      <c r="M190" s="1"/>
      <c r="N190" s="1"/>
      <c r="O190" s="1"/>
      <c r="P190" s="9"/>
      <c r="Q190" s="36"/>
      <c r="R190" s="33"/>
      <c r="S190" s="33"/>
      <c r="T190" s="33"/>
      <c r="U190" s="37"/>
      <c r="V190" s="8"/>
      <c r="W190" s="20"/>
      <c r="X190" s="1"/>
      <c r="Y190" s="1"/>
      <c r="Z190" s="21"/>
      <c r="AA190" s="8"/>
      <c r="AB190" s="20"/>
      <c r="AC190" s="1"/>
      <c r="AD190" s="1"/>
      <c r="AE190" s="21"/>
      <c r="AF190" s="8"/>
      <c r="AG190" s="20"/>
      <c r="AH190" s="1"/>
      <c r="AI190" s="1"/>
      <c r="AJ190" s="176"/>
    </row>
    <row r="191" spans="1:36" ht="19.5" customHeight="1">
      <c r="A191" s="13" t="s">
        <v>465</v>
      </c>
      <c r="B191" s="64">
        <v>0.007272</v>
      </c>
      <c r="C191" s="64">
        <f t="shared" si="2"/>
        <v>0.008782394399999999</v>
      </c>
      <c r="D191" s="10"/>
      <c r="E191" s="2"/>
      <c r="F191" s="11"/>
      <c r="G191" s="30"/>
      <c r="H191" s="27"/>
      <c r="I191" s="27"/>
      <c r="J191" s="27"/>
      <c r="K191" s="28"/>
      <c r="L191" s="10"/>
      <c r="M191" s="2"/>
      <c r="N191" s="2"/>
      <c r="O191" s="2"/>
      <c r="P191" s="11"/>
      <c r="Q191" s="38"/>
      <c r="R191" s="34"/>
      <c r="S191" s="34"/>
      <c r="T191" s="34"/>
      <c r="U191" s="39"/>
      <c r="V191" s="10"/>
      <c r="W191" s="18"/>
      <c r="X191" s="2"/>
      <c r="Y191" s="2"/>
      <c r="Z191" s="19"/>
      <c r="AA191" s="10"/>
      <c r="AB191" s="18"/>
      <c r="AC191" s="2"/>
      <c r="AD191" s="2"/>
      <c r="AE191" s="19"/>
      <c r="AF191" s="10"/>
      <c r="AG191" s="18"/>
      <c r="AH191" s="2"/>
      <c r="AI191" s="2"/>
      <c r="AJ191" s="175"/>
    </row>
    <row r="192" spans="1:36" ht="19.5" customHeight="1">
      <c r="A192" s="14" t="s">
        <v>466</v>
      </c>
      <c r="B192" s="66">
        <v>0.007272</v>
      </c>
      <c r="C192" s="66">
        <f t="shared" si="2"/>
        <v>0.008782394399999999</v>
      </c>
      <c r="D192" s="8"/>
      <c r="E192" s="1"/>
      <c r="F192" s="9"/>
      <c r="G192" s="31"/>
      <c r="H192" s="1"/>
      <c r="I192" s="1"/>
      <c r="J192" s="1"/>
      <c r="K192" s="9"/>
      <c r="L192" s="8"/>
      <c r="M192" s="1"/>
      <c r="N192" s="1"/>
      <c r="O192" s="1"/>
      <c r="P192" s="9"/>
      <c r="Q192" s="36"/>
      <c r="R192" s="33"/>
      <c r="S192" s="33"/>
      <c r="T192" s="33"/>
      <c r="U192" s="37"/>
      <c r="V192" s="8"/>
      <c r="W192" s="20"/>
      <c r="X192" s="1"/>
      <c r="Y192" s="1"/>
      <c r="Z192" s="21"/>
      <c r="AA192" s="8"/>
      <c r="AB192" s="20"/>
      <c r="AC192" s="1"/>
      <c r="AD192" s="1"/>
      <c r="AE192" s="21"/>
      <c r="AF192" s="8"/>
      <c r="AG192" s="20"/>
      <c r="AH192" s="1"/>
      <c r="AI192" s="1"/>
      <c r="AJ192" s="176"/>
    </row>
    <row r="193" spans="1:36" ht="19.5" customHeight="1">
      <c r="A193" s="13" t="s">
        <v>467</v>
      </c>
      <c r="B193" s="64">
        <v>0.007212</v>
      </c>
      <c r="C193" s="64">
        <f t="shared" si="2"/>
        <v>0.0087099324</v>
      </c>
      <c r="D193" s="10"/>
      <c r="E193" s="2"/>
      <c r="F193" s="11"/>
      <c r="G193" s="30"/>
      <c r="H193" s="27"/>
      <c r="I193" s="27"/>
      <c r="J193" s="27"/>
      <c r="K193" s="28"/>
      <c r="L193" s="10"/>
      <c r="M193" s="2"/>
      <c r="N193" s="2"/>
      <c r="O193" s="2"/>
      <c r="P193" s="11"/>
      <c r="Q193" s="38"/>
      <c r="R193" s="34"/>
      <c r="S193" s="34"/>
      <c r="T193" s="34"/>
      <c r="U193" s="39"/>
      <c r="V193" s="10"/>
      <c r="W193" s="18"/>
      <c r="X193" s="2"/>
      <c r="Y193" s="2"/>
      <c r="Z193" s="19"/>
      <c r="AA193" s="10"/>
      <c r="AB193" s="18"/>
      <c r="AC193" s="2"/>
      <c r="AD193" s="2"/>
      <c r="AE193" s="19"/>
      <c r="AF193" s="10"/>
      <c r="AG193" s="18"/>
      <c r="AH193" s="2"/>
      <c r="AI193" s="2"/>
      <c r="AJ193" s="175"/>
    </row>
    <row r="194" spans="1:36" ht="19.5" customHeight="1">
      <c r="A194" s="14" t="s">
        <v>468</v>
      </c>
      <c r="B194" s="66">
        <v>0.007873</v>
      </c>
      <c r="C194" s="66">
        <f t="shared" si="2"/>
        <v>0.0095082221</v>
      </c>
      <c r="D194" s="8"/>
      <c r="E194" s="1"/>
      <c r="F194" s="9"/>
      <c r="G194" s="31"/>
      <c r="H194" s="1"/>
      <c r="I194" s="1"/>
      <c r="J194" s="1"/>
      <c r="K194" s="9"/>
      <c r="L194" s="8"/>
      <c r="M194" s="1"/>
      <c r="N194" s="1"/>
      <c r="O194" s="1"/>
      <c r="P194" s="9"/>
      <c r="Q194" s="36"/>
      <c r="R194" s="33"/>
      <c r="S194" s="33"/>
      <c r="T194" s="33"/>
      <c r="U194" s="37"/>
      <c r="V194" s="8"/>
      <c r="W194" s="20"/>
      <c r="X194" s="1"/>
      <c r="Y194" s="1"/>
      <c r="Z194" s="21"/>
      <c r="AA194" s="8"/>
      <c r="AB194" s="20"/>
      <c r="AC194" s="1"/>
      <c r="AD194" s="1"/>
      <c r="AE194" s="21"/>
      <c r="AF194" s="8"/>
      <c r="AG194" s="20"/>
      <c r="AH194" s="1"/>
      <c r="AI194" s="1"/>
      <c r="AJ194" s="176"/>
    </row>
    <row r="195" spans="1:36" ht="19.5" customHeight="1">
      <c r="A195" s="13" t="s">
        <v>279</v>
      </c>
      <c r="B195" s="64">
        <v>0.799647</v>
      </c>
      <c r="C195" s="64">
        <f t="shared" si="2"/>
        <v>0.9657336819</v>
      </c>
      <c r="D195" s="10"/>
      <c r="E195" s="2"/>
      <c r="F195" s="11"/>
      <c r="G195" s="30"/>
      <c r="H195" s="27"/>
      <c r="I195" s="27"/>
      <c r="J195" s="27"/>
      <c r="K195" s="28"/>
      <c r="L195" s="10"/>
      <c r="M195" s="2"/>
      <c r="N195" s="2"/>
      <c r="O195" s="2"/>
      <c r="P195" s="11"/>
      <c r="Q195" s="38"/>
      <c r="R195" s="34"/>
      <c r="S195" s="34"/>
      <c r="T195" s="34"/>
      <c r="U195" s="39"/>
      <c r="V195" s="10"/>
      <c r="W195" s="18"/>
      <c r="X195" s="2"/>
      <c r="Y195" s="2"/>
      <c r="Z195" s="19"/>
      <c r="AA195" s="10"/>
      <c r="AB195" s="18"/>
      <c r="AC195" s="2"/>
      <c r="AD195" s="2"/>
      <c r="AE195" s="19"/>
      <c r="AF195" s="10"/>
      <c r="AG195" s="18"/>
      <c r="AH195" s="2"/>
      <c r="AI195" s="2"/>
      <c r="AJ195" s="175"/>
    </row>
    <row r="196" spans="1:36" ht="19.5" customHeight="1">
      <c r="A196" s="14" t="s">
        <v>280</v>
      </c>
      <c r="B196" s="66">
        <v>0.004207</v>
      </c>
      <c r="C196" s="66">
        <f aca="true" t="shared" si="3" ref="C196:C259">B196*1.2077</f>
        <v>0.0050807939</v>
      </c>
      <c r="D196" s="8"/>
      <c r="E196" s="1"/>
      <c r="F196" s="9"/>
      <c r="G196" s="31"/>
      <c r="H196" s="1"/>
      <c r="I196" s="1"/>
      <c r="J196" s="1"/>
      <c r="K196" s="9"/>
      <c r="L196" s="8"/>
      <c r="M196" s="1"/>
      <c r="N196" s="1"/>
      <c r="O196" s="1"/>
      <c r="P196" s="9"/>
      <c r="Q196" s="36"/>
      <c r="R196" s="33"/>
      <c r="S196" s="33"/>
      <c r="T196" s="33"/>
      <c r="U196" s="37"/>
      <c r="V196" s="8"/>
      <c r="W196" s="20"/>
      <c r="X196" s="1"/>
      <c r="Y196" s="1"/>
      <c r="Z196" s="21"/>
      <c r="AA196" s="8"/>
      <c r="AB196" s="20"/>
      <c r="AC196" s="1"/>
      <c r="AD196" s="1"/>
      <c r="AE196" s="21"/>
      <c r="AF196" s="8"/>
      <c r="AG196" s="20"/>
      <c r="AH196" s="1"/>
      <c r="AI196" s="1"/>
      <c r="AJ196" s="176"/>
    </row>
    <row r="197" spans="1:36" ht="19.5" customHeight="1">
      <c r="A197" s="13" t="s">
        <v>469</v>
      </c>
      <c r="B197" s="64">
        <v>0.004327</v>
      </c>
      <c r="C197" s="64">
        <f t="shared" si="3"/>
        <v>0.0052257179</v>
      </c>
      <c r="D197" s="10"/>
      <c r="E197" s="2"/>
      <c r="F197" s="11"/>
      <c r="G197" s="30"/>
      <c r="H197" s="27"/>
      <c r="I197" s="27"/>
      <c r="J197" s="27"/>
      <c r="K197" s="28"/>
      <c r="L197" s="10"/>
      <c r="M197" s="2"/>
      <c r="N197" s="2"/>
      <c r="O197" s="2"/>
      <c r="P197" s="11"/>
      <c r="Q197" s="38"/>
      <c r="R197" s="34"/>
      <c r="S197" s="34"/>
      <c r="T197" s="34"/>
      <c r="U197" s="39"/>
      <c r="V197" s="10"/>
      <c r="W197" s="18"/>
      <c r="X197" s="2"/>
      <c r="Y197" s="2"/>
      <c r="Z197" s="19"/>
      <c r="AA197" s="10"/>
      <c r="AB197" s="18"/>
      <c r="AC197" s="2"/>
      <c r="AD197" s="2"/>
      <c r="AE197" s="19"/>
      <c r="AF197" s="10"/>
      <c r="AG197" s="18"/>
      <c r="AH197" s="2"/>
      <c r="AI197" s="2"/>
      <c r="AJ197" s="175"/>
    </row>
    <row r="198" spans="1:36" ht="19.5" customHeight="1">
      <c r="A198" s="14" t="s">
        <v>281</v>
      </c>
      <c r="B198" s="66">
        <v>0.202361</v>
      </c>
      <c r="C198" s="66">
        <f t="shared" si="3"/>
        <v>0.24439137970000002</v>
      </c>
      <c r="D198" s="8"/>
      <c r="E198" s="1"/>
      <c r="F198" s="9"/>
      <c r="G198" s="31"/>
      <c r="H198" s="1"/>
      <c r="I198" s="1"/>
      <c r="J198" s="1"/>
      <c r="K198" s="9"/>
      <c r="L198" s="8"/>
      <c r="M198" s="1"/>
      <c r="N198" s="1"/>
      <c r="O198" s="1"/>
      <c r="P198" s="9"/>
      <c r="Q198" s="36"/>
      <c r="R198" s="33"/>
      <c r="S198" s="33"/>
      <c r="T198" s="33"/>
      <c r="U198" s="37"/>
      <c r="V198" s="8"/>
      <c r="W198" s="20"/>
      <c r="X198" s="1"/>
      <c r="Y198" s="1"/>
      <c r="Z198" s="21"/>
      <c r="AA198" s="8"/>
      <c r="AB198" s="20"/>
      <c r="AC198" s="1"/>
      <c r="AD198" s="1"/>
      <c r="AE198" s="21"/>
      <c r="AF198" s="8"/>
      <c r="AG198" s="20"/>
      <c r="AH198" s="1"/>
      <c r="AI198" s="1"/>
      <c r="AJ198" s="176"/>
    </row>
    <row r="199" spans="1:36" ht="19.5" customHeight="1">
      <c r="A199" s="13" t="s">
        <v>573</v>
      </c>
      <c r="B199" s="64">
        <v>0.009676</v>
      </c>
      <c r="C199" s="64">
        <f t="shared" si="3"/>
        <v>0.0116857052</v>
      </c>
      <c r="D199" s="10"/>
      <c r="E199" s="2"/>
      <c r="F199" s="11"/>
      <c r="G199" s="30"/>
      <c r="H199" s="27"/>
      <c r="I199" s="27"/>
      <c r="J199" s="27"/>
      <c r="K199" s="28"/>
      <c r="L199" s="10"/>
      <c r="M199" s="2"/>
      <c r="N199" s="2"/>
      <c r="O199" s="2"/>
      <c r="P199" s="11"/>
      <c r="Q199" s="38"/>
      <c r="R199" s="34"/>
      <c r="S199" s="34"/>
      <c r="T199" s="34"/>
      <c r="U199" s="39"/>
      <c r="V199" s="10"/>
      <c r="W199" s="18"/>
      <c r="X199" s="2"/>
      <c r="Y199" s="2"/>
      <c r="Z199" s="19"/>
      <c r="AA199" s="10"/>
      <c r="AB199" s="18"/>
      <c r="AC199" s="2"/>
      <c r="AD199" s="2"/>
      <c r="AE199" s="19"/>
      <c r="AF199" s="10"/>
      <c r="AG199" s="18"/>
      <c r="AH199" s="2"/>
      <c r="AI199" s="2"/>
      <c r="AJ199" s="175"/>
    </row>
    <row r="200" spans="1:36" ht="19.5" customHeight="1">
      <c r="A200" s="14" t="s">
        <v>381</v>
      </c>
      <c r="B200" s="66">
        <v>0.011119</v>
      </c>
      <c r="C200" s="66">
        <f t="shared" si="3"/>
        <v>0.0134284163</v>
      </c>
      <c r="D200" s="8"/>
      <c r="E200" s="1"/>
      <c r="F200" s="9"/>
      <c r="G200" s="31"/>
      <c r="H200" s="1"/>
      <c r="I200" s="1"/>
      <c r="J200" s="1"/>
      <c r="K200" s="9"/>
      <c r="L200" s="8"/>
      <c r="M200" s="1"/>
      <c r="N200" s="1"/>
      <c r="O200" s="1"/>
      <c r="P200" s="9"/>
      <c r="Q200" s="36"/>
      <c r="R200" s="33"/>
      <c r="S200" s="33"/>
      <c r="T200" s="33"/>
      <c r="U200" s="37"/>
      <c r="V200" s="8"/>
      <c r="W200" s="20"/>
      <c r="X200" s="1"/>
      <c r="Y200" s="1"/>
      <c r="Z200" s="21"/>
      <c r="AA200" s="8"/>
      <c r="AB200" s="20"/>
      <c r="AC200" s="1"/>
      <c r="AD200" s="1"/>
      <c r="AE200" s="21"/>
      <c r="AF200" s="8"/>
      <c r="AG200" s="20"/>
      <c r="AH200" s="1"/>
      <c r="AI200" s="1"/>
      <c r="AJ200" s="176"/>
    </row>
    <row r="201" spans="1:36" ht="19.5" customHeight="1">
      <c r="A201" s="13" t="s">
        <v>382</v>
      </c>
      <c r="B201" s="64">
        <v>0.010758</v>
      </c>
      <c r="C201" s="64">
        <f t="shared" si="3"/>
        <v>0.0129924366</v>
      </c>
      <c r="D201" s="10"/>
      <c r="E201" s="2"/>
      <c r="F201" s="11"/>
      <c r="G201" s="30"/>
      <c r="H201" s="27"/>
      <c r="I201" s="27"/>
      <c r="J201" s="27"/>
      <c r="K201" s="28"/>
      <c r="L201" s="10"/>
      <c r="M201" s="2"/>
      <c r="N201" s="2"/>
      <c r="O201" s="2"/>
      <c r="P201" s="11"/>
      <c r="Q201" s="38"/>
      <c r="R201" s="34"/>
      <c r="S201" s="34"/>
      <c r="T201" s="34"/>
      <c r="U201" s="39"/>
      <c r="V201" s="10"/>
      <c r="W201" s="18"/>
      <c r="X201" s="2"/>
      <c r="Y201" s="2"/>
      <c r="Z201" s="19"/>
      <c r="AA201" s="10"/>
      <c r="AB201" s="18"/>
      <c r="AC201" s="2"/>
      <c r="AD201" s="2"/>
      <c r="AE201" s="19"/>
      <c r="AF201" s="10"/>
      <c r="AG201" s="18"/>
      <c r="AH201" s="2"/>
      <c r="AI201" s="2"/>
      <c r="AJ201" s="175"/>
    </row>
    <row r="202" spans="1:36" ht="19.5" customHeight="1">
      <c r="A202" s="14" t="s">
        <v>383</v>
      </c>
      <c r="B202" s="66">
        <v>0.011479</v>
      </c>
      <c r="C202" s="66">
        <f t="shared" si="3"/>
        <v>0.013863188299999999</v>
      </c>
      <c r="D202" s="8"/>
      <c r="E202" s="1"/>
      <c r="F202" s="9"/>
      <c r="G202" s="31"/>
      <c r="H202" s="1"/>
      <c r="I202" s="1"/>
      <c r="J202" s="1"/>
      <c r="K202" s="9"/>
      <c r="L202" s="8"/>
      <c r="M202" s="1"/>
      <c r="N202" s="1"/>
      <c r="O202" s="1"/>
      <c r="P202" s="9"/>
      <c r="Q202" s="36"/>
      <c r="R202" s="33"/>
      <c r="S202" s="33"/>
      <c r="T202" s="33"/>
      <c r="U202" s="37"/>
      <c r="V202" s="8"/>
      <c r="W202" s="20"/>
      <c r="X202" s="1"/>
      <c r="Y202" s="1"/>
      <c r="Z202" s="21"/>
      <c r="AA202" s="8"/>
      <c r="AB202" s="20"/>
      <c r="AC202" s="1"/>
      <c r="AD202" s="1"/>
      <c r="AE202" s="21"/>
      <c r="AF202" s="8"/>
      <c r="AG202" s="20"/>
      <c r="AH202" s="1"/>
      <c r="AI202" s="1"/>
      <c r="AJ202" s="176"/>
    </row>
    <row r="203" spans="1:36" ht="19.5" customHeight="1">
      <c r="A203" s="13" t="s">
        <v>470</v>
      </c>
      <c r="B203" s="64">
        <v>0.050966</v>
      </c>
      <c r="C203" s="64">
        <f t="shared" si="3"/>
        <v>0.061551638199999995</v>
      </c>
      <c r="D203" s="10"/>
      <c r="E203" s="2"/>
      <c r="F203" s="11"/>
      <c r="G203" s="30"/>
      <c r="H203" s="27"/>
      <c r="I203" s="27"/>
      <c r="J203" s="27"/>
      <c r="K203" s="28"/>
      <c r="L203" s="10"/>
      <c r="M203" s="2"/>
      <c r="N203" s="2"/>
      <c r="O203" s="2"/>
      <c r="P203" s="11"/>
      <c r="Q203" s="38"/>
      <c r="R203" s="34"/>
      <c r="S203" s="34"/>
      <c r="T203" s="34"/>
      <c r="U203" s="39"/>
      <c r="V203" s="10"/>
      <c r="W203" s="18"/>
      <c r="X203" s="2"/>
      <c r="Y203" s="2"/>
      <c r="Z203" s="19"/>
      <c r="AA203" s="10"/>
      <c r="AB203" s="18"/>
      <c r="AC203" s="2"/>
      <c r="AD203" s="2"/>
      <c r="AE203" s="19"/>
      <c r="AF203" s="10"/>
      <c r="AG203" s="18"/>
      <c r="AH203" s="2"/>
      <c r="AI203" s="2"/>
      <c r="AJ203" s="175"/>
    </row>
    <row r="204" spans="1:36" ht="19.5" customHeight="1">
      <c r="A204" s="14" t="s">
        <v>414</v>
      </c>
      <c r="B204" s="66">
        <v>0.80782</v>
      </c>
      <c r="C204" s="66">
        <f t="shared" si="3"/>
        <v>0.975604214</v>
      </c>
      <c r="D204" s="8"/>
      <c r="E204" s="1"/>
      <c r="F204" s="9"/>
      <c r="G204" s="31"/>
      <c r="H204" s="1"/>
      <c r="I204" s="1"/>
      <c r="J204" s="1"/>
      <c r="K204" s="9"/>
      <c r="L204" s="8"/>
      <c r="M204" s="1"/>
      <c r="N204" s="1"/>
      <c r="O204" s="1"/>
      <c r="P204" s="9"/>
      <c r="Q204" s="36"/>
      <c r="R204" s="33"/>
      <c r="S204" s="33"/>
      <c r="T204" s="33"/>
      <c r="U204" s="37"/>
      <c r="V204" s="8"/>
      <c r="W204" s="20"/>
      <c r="X204" s="1"/>
      <c r="Y204" s="1"/>
      <c r="Z204" s="21"/>
      <c r="AA204" s="8"/>
      <c r="AB204" s="20"/>
      <c r="AC204" s="1"/>
      <c r="AD204" s="1"/>
      <c r="AE204" s="21"/>
      <c r="AF204" s="8"/>
      <c r="AG204" s="20"/>
      <c r="AH204" s="1"/>
      <c r="AI204" s="1"/>
      <c r="AJ204" s="176"/>
    </row>
    <row r="205" spans="1:36" ht="19.5" customHeight="1">
      <c r="A205" s="13" t="s">
        <v>282</v>
      </c>
      <c r="B205" s="64">
        <v>0.014244</v>
      </c>
      <c r="C205" s="64">
        <f t="shared" si="3"/>
        <v>0.0172024788</v>
      </c>
      <c r="D205" s="10"/>
      <c r="E205" s="2"/>
      <c r="F205" s="11"/>
      <c r="G205" s="30"/>
      <c r="H205" s="27"/>
      <c r="I205" s="27"/>
      <c r="J205" s="27"/>
      <c r="K205" s="28"/>
      <c r="L205" s="10"/>
      <c r="M205" s="2"/>
      <c r="N205" s="2"/>
      <c r="O205" s="2"/>
      <c r="P205" s="11"/>
      <c r="Q205" s="38"/>
      <c r="R205" s="34"/>
      <c r="S205" s="34"/>
      <c r="T205" s="34"/>
      <c r="U205" s="39"/>
      <c r="V205" s="10"/>
      <c r="W205" s="18"/>
      <c r="X205" s="2"/>
      <c r="Y205" s="2"/>
      <c r="Z205" s="19"/>
      <c r="AA205" s="10"/>
      <c r="AB205" s="18"/>
      <c r="AC205" s="2"/>
      <c r="AD205" s="2"/>
      <c r="AE205" s="19"/>
      <c r="AF205" s="10"/>
      <c r="AG205" s="18"/>
      <c r="AH205" s="2"/>
      <c r="AI205" s="2"/>
      <c r="AJ205" s="175"/>
    </row>
    <row r="206" spans="1:36" ht="19.5" customHeight="1">
      <c r="A206" s="14" t="s">
        <v>345</v>
      </c>
      <c r="B206" s="66"/>
      <c r="C206" s="66"/>
      <c r="D206" s="8"/>
      <c r="E206" s="1"/>
      <c r="F206" s="9"/>
      <c r="G206" s="31"/>
      <c r="H206" s="1"/>
      <c r="I206" s="1"/>
      <c r="J206" s="1"/>
      <c r="K206" s="9"/>
      <c r="L206" s="8"/>
      <c r="M206" s="1"/>
      <c r="N206" s="1"/>
      <c r="O206" s="1"/>
      <c r="P206" s="9"/>
      <c r="Q206" s="36"/>
      <c r="R206" s="33"/>
      <c r="S206" s="33"/>
      <c r="T206" s="33"/>
      <c r="U206" s="37"/>
      <c r="V206" s="8"/>
      <c r="W206" s="20"/>
      <c r="X206" s="1"/>
      <c r="Y206" s="1"/>
      <c r="Z206" s="21"/>
      <c r="AA206" s="8"/>
      <c r="AB206" s="20"/>
      <c r="AC206" s="1"/>
      <c r="AD206" s="1"/>
      <c r="AE206" s="21"/>
      <c r="AF206" s="8"/>
      <c r="AG206" s="20"/>
      <c r="AH206" s="1"/>
      <c r="AI206" s="1"/>
      <c r="AJ206" s="176"/>
    </row>
    <row r="207" spans="1:36" ht="19.5" customHeight="1">
      <c r="A207" s="13" t="s">
        <v>456</v>
      </c>
      <c r="B207" s="64">
        <v>0.007453</v>
      </c>
      <c r="C207" s="64">
        <f t="shared" si="3"/>
        <v>0.009000988100000001</v>
      </c>
      <c r="D207" s="10"/>
      <c r="E207" s="2"/>
      <c r="F207" s="11"/>
      <c r="G207" s="30"/>
      <c r="H207" s="27"/>
      <c r="I207" s="27"/>
      <c r="J207" s="27"/>
      <c r="K207" s="28"/>
      <c r="L207" s="10"/>
      <c r="M207" s="2"/>
      <c r="N207" s="2"/>
      <c r="O207" s="2"/>
      <c r="P207" s="11"/>
      <c r="Q207" s="38"/>
      <c r="R207" s="34"/>
      <c r="S207" s="34"/>
      <c r="T207" s="34"/>
      <c r="U207" s="39"/>
      <c r="V207" s="10"/>
      <c r="W207" s="18"/>
      <c r="X207" s="2"/>
      <c r="Y207" s="2"/>
      <c r="Z207" s="19"/>
      <c r="AA207" s="10"/>
      <c r="AB207" s="18"/>
      <c r="AC207" s="2"/>
      <c r="AD207" s="2"/>
      <c r="AE207" s="19"/>
      <c r="AF207" s="10"/>
      <c r="AG207" s="18"/>
      <c r="AH207" s="2"/>
      <c r="AI207" s="2"/>
      <c r="AJ207" s="175"/>
    </row>
    <row r="208" spans="1:36" ht="19.5" customHeight="1">
      <c r="A208" s="14" t="s">
        <v>283</v>
      </c>
      <c r="B208" s="66">
        <v>0.02975</v>
      </c>
      <c r="C208" s="66">
        <f t="shared" si="3"/>
        <v>0.035929075</v>
      </c>
      <c r="D208" s="8"/>
      <c r="E208" s="1"/>
      <c r="F208" s="9"/>
      <c r="G208" s="31"/>
      <c r="H208" s="1"/>
      <c r="I208" s="1"/>
      <c r="J208" s="1"/>
      <c r="K208" s="9"/>
      <c r="L208" s="8"/>
      <c r="M208" s="1"/>
      <c r="N208" s="1"/>
      <c r="O208" s="1"/>
      <c r="P208" s="9"/>
      <c r="Q208" s="36"/>
      <c r="R208" s="33"/>
      <c r="S208" s="33"/>
      <c r="T208" s="33"/>
      <c r="U208" s="37"/>
      <c r="V208" s="8"/>
      <c r="W208" s="20"/>
      <c r="X208" s="1"/>
      <c r="Y208" s="1"/>
      <c r="Z208" s="21"/>
      <c r="AA208" s="8"/>
      <c r="AB208" s="20"/>
      <c r="AC208" s="1"/>
      <c r="AD208" s="1"/>
      <c r="AE208" s="21"/>
      <c r="AF208" s="8"/>
      <c r="AG208" s="20"/>
      <c r="AH208" s="1"/>
      <c r="AI208" s="1"/>
      <c r="AJ208" s="176"/>
    </row>
    <row r="209" spans="1:36" ht="19.5" customHeight="1">
      <c r="A209" s="13" t="s">
        <v>284</v>
      </c>
      <c r="B209" s="64">
        <v>0.009376</v>
      </c>
      <c r="C209" s="64">
        <f t="shared" si="3"/>
        <v>0.011323395200000001</v>
      </c>
      <c r="D209" s="10"/>
      <c r="E209" s="2"/>
      <c r="F209" s="11"/>
      <c r="G209" s="30"/>
      <c r="H209" s="27"/>
      <c r="I209" s="27"/>
      <c r="J209" s="27"/>
      <c r="K209" s="28"/>
      <c r="L209" s="10"/>
      <c r="M209" s="2"/>
      <c r="N209" s="2"/>
      <c r="O209" s="2"/>
      <c r="P209" s="11"/>
      <c r="Q209" s="38"/>
      <c r="R209" s="34"/>
      <c r="S209" s="34"/>
      <c r="T209" s="34"/>
      <c r="U209" s="39"/>
      <c r="V209" s="10"/>
      <c r="W209" s="18"/>
      <c r="X209" s="2"/>
      <c r="Y209" s="2"/>
      <c r="Z209" s="19"/>
      <c r="AA209" s="10"/>
      <c r="AB209" s="18"/>
      <c r="AC209" s="2"/>
      <c r="AD209" s="2"/>
      <c r="AE209" s="19"/>
      <c r="AF209" s="10"/>
      <c r="AG209" s="18"/>
      <c r="AH209" s="2"/>
      <c r="AI209" s="2"/>
      <c r="AJ209" s="175"/>
    </row>
    <row r="210" spans="1:36" ht="19.5" customHeight="1">
      <c r="A210" s="14" t="s">
        <v>285</v>
      </c>
      <c r="B210" s="66">
        <v>0.007212</v>
      </c>
      <c r="C210" s="66">
        <f t="shared" si="3"/>
        <v>0.0087099324</v>
      </c>
      <c r="D210" s="8"/>
      <c r="E210" s="1"/>
      <c r="F210" s="9"/>
      <c r="G210" s="31"/>
      <c r="H210" s="1"/>
      <c r="I210" s="1"/>
      <c r="J210" s="1"/>
      <c r="K210" s="9"/>
      <c r="L210" s="8"/>
      <c r="M210" s="1"/>
      <c r="N210" s="1"/>
      <c r="O210" s="1"/>
      <c r="P210" s="9"/>
      <c r="Q210" s="36"/>
      <c r="R210" s="33"/>
      <c r="S210" s="33"/>
      <c r="T210" s="33"/>
      <c r="U210" s="37"/>
      <c r="V210" s="8"/>
      <c r="W210" s="20"/>
      <c r="X210" s="1"/>
      <c r="Y210" s="1"/>
      <c r="Z210" s="21"/>
      <c r="AA210" s="8"/>
      <c r="AB210" s="20"/>
      <c r="AC210" s="1"/>
      <c r="AD210" s="1"/>
      <c r="AE210" s="21"/>
      <c r="AF210" s="8"/>
      <c r="AG210" s="20"/>
      <c r="AH210" s="1"/>
      <c r="AI210" s="1"/>
      <c r="AJ210" s="176"/>
    </row>
    <row r="211" spans="1:36" ht="19.5" customHeight="1">
      <c r="A211" s="13" t="s">
        <v>286</v>
      </c>
      <c r="B211" s="64">
        <v>0.018691</v>
      </c>
      <c r="C211" s="64">
        <f t="shared" si="3"/>
        <v>0.022573120699999998</v>
      </c>
      <c r="D211" s="10"/>
      <c r="E211" s="2"/>
      <c r="F211" s="11"/>
      <c r="G211" s="30"/>
      <c r="H211" s="27"/>
      <c r="I211" s="27"/>
      <c r="J211" s="27"/>
      <c r="K211" s="28"/>
      <c r="L211" s="10"/>
      <c r="M211" s="2"/>
      <c r="N211" s="2"/>
      <c r="O211" s="2"/>
      <c r="P211" s="11"/>
      <c r="Q211" s="38"/>
      <c r="R211" s="34"/>
      <c r="S211" s="34"/>
      <c r="T211" s="34"/>
      <c r="U211" s="39"/>
      <c r="V211" s="10"/>
      <c r="W211" s="18"/>
      <c r="X211" s="2"/>
      <c r="Y211" s="2"/>
      <c r="Z211" s="19"/>
      <c r="AA211" s="10"/>
      <c r="AB211" s="18"/>
      <c r="AC211" s="2"/>
      <c r="AD211" s="2"/>
      <c r="AE211" s="19"/>
      <c r="AF211" s="10"/>
      <c r="AG211" s="18"/>
      <c r="AH211" s="2"/>
      <c r="AI211" s="2"/>
      <c r="AJ211" s="175"/>
    </row>
    <row r="212" spans="1:36" ht="19.5" customHeight="1">
      <c r="A212" s="14" t="s">
        <v>287</v>
      </c>
      <c r="B212" s="66">
        <v>0.027767</v>
      </c>
      <c r="C212" s="66">
        <f t="shared" si="3"/>
        <v>0.0335342059</v>
      </c>
      <c r="D212" s="8"/>
      <c r="E212" s="1"/>
      <c r="F212" s="9"/>
      <c r="G212" s="31"/>
      <c r="H212" s="1"/>
      <c r="I212" s="1"/>
      <c r="J212" s="1"/>
      <c r="K212" s="9"/>
      <c r="L212" s="8"/>
      <c r="M212" s="1"/>
      <c r="N212" s="1"/>
      <c r="O212" s="1"/>
      <c r="P212" s="9"/>
      <c r="Q212" s="36"/>
      <c r="R212" s="33"/>
      <c r="S212" s="33"/>
      <c r="T212" s="33"/>
      <c r="U212" s="37"/>
      <c r="V212" s="8"/>
      <c r="W212" s="20"/>
      <c r="X212" s="1"/>
      <c r="Y212" s="1"/>
      <c r="Z212" s="21"/>
      <c r="AA212" s="8"/>
      <c r="AB212" s="20"/>
      <c r="AC212" s="1"/>
      <c r="AD212" s="1"/>
      <c r="AE212" s="21"/>
      <c r="AF212" s="8"/>
      <c r="AG212" s="20"/>
      <c r="AH212" s="1"/>
      <c r="AI212" s="1"/>
      <c r="AJ212" s="176"/>
    </row>
    <row r="213" spans="1:36" ht="19.5" customHeight="1">
      <c r="A213" s="13" t="s">
        <v>288</v>
      </c>
      <c r="B213" s="64">
        <v>0.022418</v>
      </c>
      <c r="C213" s="64">
        <f t="shared" si="3"/>
        <v>0.0270742186</v>
      </c>
      <c r="D213" s="10"/>
      <c r="E213" s="2"/>
      <c r="F213" s="11"/>
      <c r="G213" s="30"/>
      <c r="H213" s="27"/>
      <c r="I213" s="27"/>
      <c r="J213" s="27"/>
      <c r="K213" s="28"/>
      <c r="L213" s="10"/>
      <c r="M213" s="2"/>
      <c r="N213" s="2"/>
      <c r="O213" s="2"/>
      <c r="P213" s="11"/>
      <c r="Q213" s="38"/>
      <c r="R213" s="34"/>
      <c r="S213" s="34"/>
      <c r="T213" s="34"/>
      <c r="U213" s="39"/>
      <c r="V213" s="10"/>
      <c r="W213" s="18"/>
      <c r="X213" s="2"/>
      <c r="Y213" s="2"/>
      <c r="Z213" s="19"/>
      <c r="AA213" s="10"/>
      <c r="AB213" s="18"/>
      <c r="AC213" s="2"/>
      <c r="AD213" s="2"/>
      <c r="AE213" s="19"/>
      <c r="AF213" s="10"/>
      <c r="AG213" s="18"/>
      <c r="AH213" s="2"/>
      <c r="AI213" s="2"/>
      <c r="AJ213" s="175"/>
    </row>
    <row r="214" spans="1:36" ht="19.5" customHeight="1">
      <c r="A214" s="14" t="s">
        <v>413</v>
      </c>
      <c r="B214" s="66">
        <v>0.028187</v>
      </c>
      <c r="C214" s="66">
        <f t="shared" si="3"/>
        <v>0.0340414399</v>
      </c>
      <c r="D214" s="8"/>
      <c r="E214" s="1"/>
      <c r="F214" s="9"/>
      <c r="G214" s="31"/>
      <c r="H214" s="1"/>
      <c r="I214" s="1"/>
      <c r="J214" s="1"/>
      <c r="K214" s="9"/>
      <c r="L214" s="8"/>
      <c r="M214" s="1"/>
      <c r="N214" s="1"/>
      <c r="O214" s="1"/>
      <c r="P214" s="9"/>
      <c r="Q214" s="36"/>
      <c r="R214" s="33"/>
      <c r="S214" s="33"/>
      <c r="T214" s="33"/>
      <c r="U214" s="37"/>
      <c r="V214" s="8"/>
      <c r="W214" s="20"/>
      <c r="X214" s="1"/>
      <c r="Y214" s="1"/>
      <c r="Z214" s="21"/>
      <c r="AA214" s="8"/>
      <c r="AB214" s="20"/>
      <c r="AC214" s="1"/>
      <c r="AD214" s="1"/>
      <c r="AE214" s="21"/>
      <c r="AF214" s="8"/>
      <c r="AG214" s="20"/>
      <c r="AH214" s="1"/>
      <c r="AI214" s="1"/>
      <c r="AJ214" s="176"/>
    </row>
    <row r="215" spans="1:36" ht="19.5" customHeight="1">
      <c r="A215" s="13" t="s">
        <v>394</v>
      </c>
      <c r="B215" s="64">
        <v>0.038224</v>
      </c>
      <c r="C215" s="64">
        <f t="shared" si="3"/>
        <v>0.046163124800000004</v>
      </c>
      <c r="D215" s="10"/>
      <c r="E215" s="2"/>
      <c r="F215" s="11"/>
      <c r="G215" s="30"/>
      <c r="H215" s="27"/>
      <c r="I215" s="27"/>
      <c r="J215" s="27"/>
      <c r="K215" s="28"/>
      <c r="L215" s="10"/>
      <c r="M215" s="2"/>
      <c r="N215" s="2"/>
      <c r="O215" s="2"/>
      <c r="P215" s="11"/>
      <c r="Q215" s="38"/>
      <c r="R215" s="34"/>
      <c r="S215" s="34"/>
      <c r="T215" s="34"/>
      <c r="U215" s="39"/>
      <c r="V215" s="10"/>
      <c r="W215" s="18"/>
      <c r="X215" s="2"/>
      <c r="Y215" s="2"/>
      <c r="Z215" s="19"/>
      <c r="AA215" s="10"/>
      <c r="AB215" s="18"/>
      <c r="AC215" s="2"/>
      <c r="AD215" s="2"/>
      <c r="AE215" s="19"/>
      <c r="AF215" s="10"/>
      <c r="AG215" s="18"/>
      <c r="AH215" s="2"/>
      <c r="AI215" s="2"/>
      <c r="AJ215" s="175"/>
    </row>
    <row r="216" spans="1:36" ht="19.5" customHeight="1">
      <c r="A216" s="14" t="s">
        <v>289</v>
      </c>
      <c r="B216" s="66">
        <v>0.014845</v>
      </c>
      <c r="C216" s="66">
        <f t="shared" si="3"/>
        <v>0.0179283065</v>
      </c>
      <c r="D216" s="8"/>
      <c r="E216" s="1"/>
      <c r="F216" s="9"/>
      <c r="G216" s="31"/>
      <c r="H216" s="1"/>
      <c r="I216" s="1"/>
      <c r="J216" s="1"/>
      <c r="K216" s="9"/>
      <c r="L216" s="8"/>
      <c r="M216" s="1"/>
      <c r="N216" s="1"/>
      <c r="O216" s="1"/>
      <c r="P216" s="9"/>
      <c r="Q216" s="36"/>
      <c r="R216" s="33"/>
      <c r="S216" s="33"/>
      <c r="T216" s="33"/>
      <c r="U216" s="37"/>
      <c r="V216" s="8"/>
      <c r="W216" s="20"/>
      <c r="X216" s="1"/>
      <c r="Y216" s="1"/>
      <c r="Z216" s="21"/>
      <c r="AA216" s="8"/>
      <c r="AB216" s="20"/>
      <c r="AC216" s="1"/>
      <c r="AD216" s="1"/>
      <c r="AE216" s="21"/>
      <c r="AF216" s="8"/>
      <c r="AG216" s="20"/>
      <c r="AH216" s="1"/>
      <c r="AI216" s="1"/>
      <c r="AJ216" s="176"/>
    </row>
    <row r="217" spans="1:36" ht="19.5" customHeight="1">
      <c r="A217" s="13" t="s">
        <v>290</v>
      </c>
      <c r="B217" s="64">
        <v>0.008114</v>
      </c>
      <c r="C217" s="64">
        <f t="shared" si="3"/>
        <v>0.009799277799999999</v>
      </c>
      <c r="D217" s="10"/>
      <c r="E217" s="2"/>
      <c r="F217" s="11"/>
      <c r="G217" s="30"/>
      <c r="H217" s="27"/>
      <c r="I217" s="27"/>
      <c r="J217" s="27"/>
      <c r="K217" s="28"/>
      <c r="L217" s="10"/>
      <c r="M217" s="2"/>
      <c r="N217" s="2"/>
      <c r="O217" s="2"/>
      <c r="P217" s="11"/>
      <c r="Q217" s="38"/>
      <c r="R217" s="34"/>
      <c r="S217" s="34"/>
      <c r="T217" s="34"/>
      <c r="U217" s="39"/>
      <c r="V217" s="10"/>
      <c r="W217" s="18"/>
      <c r="X217" s="2"/>
      <c r="Y217" s="2"/>
      <c r="Z217" s="19"/>
      <c r="AA217" s="10"/>
      <c r="AB217" s="18"/>
      <c r="AC217" s="2"/>
      <c r="AD217" s="2"/>
      <c r="AE217" s="19"/>
      <c r="AF217" s="10"/>
      <c r="AG217" s="18"/>
      <c r="AH217" s="2"/>
      <c r="AI217" s="2"/>
      <c r="AJ217" s="175"/>
    </row>
    <row r="218" spans="1:36" ht="19.5" customHeight="1">
      <c r="A218" s="14" t="s">
        <v>291</v>
      </c>
      <c r="B218" s="66">
        <v>0.018571</v>
      </c>
      <c r="C218" s="66">
        <f t="shared" si="3"/>
        <v>0.0224281967</v>
      </c>
      <c r="D218" s="8"/>
      <c r="E218" s="1"/>
      <c r="F218" s="9"/>
      <c r="G218" s="31"/>
      <c r="H218" s="1"/>
      <c r="I218" s="1"/>
      <c r="J218" s="1"/>
      <c r="K218" s="9"/>
      <c r="L218" s="8"/>
      <c r="M218" s="1"/>
      <c r="N218" s="1"/>
      <c r="O218" s="1"/>
      <c r="P218" s="9"/>
      <c r="Q218" s="36"/>
      <c r="R218" s="33"/>
      <c r="S218" s="33"/>
      <c r="T218" s="33"/>
      <c r="U218" s="37"/>
      <c r="V218" s="8"/>
      <c r="W218" s="20"/>
      <c r="X218" s="1"/>
      <c r="Y218" s="1"/>
      <c r="Z218" s="21"/>
      <c r="AA218" s="8"/>
      <c r="AB218" s="20"/>
      <c r="AC218" s="1"/>
      <c r="AD218" s="1"/>
      <c r="AE218" s="21"/>
      <c r="AF218" s="8"/>
      <c r="AG218" s="20"/>
      <c r="AH218" s="1"/>
      <c r="AI218" s="1"/>
      <c r="AJ218" s="176"/>
    </row>
    <row r="219" spans="1:36" ht="19.5" customHeight="1">
      <c r="A219" s="13" t="s">
        <v>292</v>
      </c>
      <c r="B219" s="64">
        <v>0.010398</v>
      </c>
      <c r="C219" s="64">
        <f t="shared" si="3"/>
        <v>0.012557664599999999</v>
      </c>
      <c r="D219" s="10"/>
      <c r="E219" s="2"/>
      <c r="F219" s="11"/>
      <c r="G219" s="30"/>
      <c r="H219" s="27"/>
      <c r="I219" s="27"/>
      <c r="J219" s="27"/>
      <c r="K219" s="28"/>
      <c r="L219" s="10"/>
      <c r="M219" s="2"/>
      <c r="N219" s="2"/>
      <c r="O219" s="2"/>
      <c r="P219" s="11"/>
      <c r="Q219" s="38"/>
      <c r="R219" s="34"/>
      <c r="S219" s="34"/>
      <c r="T219" s="34"/>
      <c r="U219" s="39"/>
      <c r="V219" s="10"/>
      <c r="W219" s="18"/>
      <c r="X219" s="2"/>
      <c r="Y219" s="2"/>
      <c r="Z219" s="19"/>
      <c r="AA219" s="10"/>
      <c r="AB219" s="18"/>
      <c r="AC219" s="2"/>
      <c r="AD219" s="2"/>
      <c r="AE219" s="19"/>
      <c r="AF219" s="10"/>
      <c r="AG219" s="18"/>
      <c r="AH219" s="2"/>
      <c r="AI219" s="2"/>
      <c r="AJ219" s="175"/>
    </row>
    <row r="220" spans="1:36" ht="19.5" customHeight="1">
      <c r="A220" s="14" t="s">
        <v>293</v>
      </c>
      <c r="B220" s="66">
        <v>0.006311</v>
      </c>
      <c r="C220" s="66">
        <f t="shared" si="3"/>
        <v>0.0076217947</v>
      </c>
      <c r="D220" s="8"/>
      <c r="E220" s="1"/>
      <c r="F220" s="9"/>
      <c r="G220" s="31"/>
      <c r="H220" s="1"/>
      <c r="I220" s="1"/>
      <c r="J220" s="1"/>
      <c r="K220" s="9"/>
      <c r="L220" s="8"/>
      <c r="M220" s="1"/>
      <c r="N220" s="1"/>
      <c r="O220" s="1"/>
      <c r="P220" s="9"/>
      <c r="Q220" s="36"/>
      <c r="R220" s="33"/>
      <c r="S220" s="33"/>
      <c r="T220" s="33"/>
      <c r="U220" s="37"/>
      <c r="V220" s="8"/>
      <c r="W220" s="20"/>
      <c r="X220" s="1"/>
      <c r="Y220" s="1"/>
      <c r="Z220" s="21"/>
      <c r="AA220" s="8"/>
      <c r="AB220" s="20"/>
      <c r="AC220" s="1"/>
      <c r="AD220" s="1"/>
      <c r="AE220" s="21"/>
      <c r="AF220" s="8"/>
      <c r="AG220" s="20"/>
      <c r="AH220" s="1"/>
      <c r="AI220" s="1"/>
      <c r="AJ220" s="176"/>
    </row>
    <row r="221" spans="1:36" ht="19.5" customHeight="1">
      <c r="A221" s="13" t="s">
        <v>385</v>
      </c>
      <c r="B221" s="64">
        <v>0.003606</v>
      </c>
      <c r="C221" s="64">
        <f t="shared" si="3"/>
        <v>0.0043549662</v>
      </c>
      <c r="D221" s="10"/>
      <c r="E221" s="2"/>
      <c r="F221" s="11"/>
      <c r="G221" s="30"/>
      <c r="H221" s="27"/>
      <c r="I221" s="27"/>
      <c r="J221" s="27"/>
      <c r="K221" s="28"/>
      <c r="L221" s="10"/>
      <c r="M221" s="2"/>
      <c r="N221" s="2"/>
      <c r="O221" s="2"/>
      <c r="P221" s="11"/>
      <c r="Q221" s="38"/>
      <c r="R221" s="34"/>
      <c r="S221" s="34"/>
      <c r="T221" s="34"/>
      <c r="U221" s="39"/>
      <c r="V221" s="10"/>
      <c r="W221" s="18"/>
      <c r="X221" s="2"/>
      <c r="Y221" s="2"/>
      <c r="Z221" s="19"/>
      <c r="AA221" s="10"/>
      <c r="AB221" s="18"/>
      <c r="AC221" s="2"/>
      <c r="AD221" s="2"/>
      <c r="AE221" s="19"/>
      <c r="AF221" s="10"/>
      <c r="AG221" s="18"/>
      <c r="AH221" s="2"/>
      <c r="AI221" s="2"/>
      <c r="AJ221" s="175"/>
    </row>
    <row r="222" spans="1:36" ht="19.5" customHeight="1">
      <c r="A222" s="14" t="s">
        <v>386</v>
      </c>
      <c r="B222" s="66">
        <v>0.002104</v>
      </c>
      <c r="C222" s="66">
        <f t="shared" si="3"/>
        <v>0.0025410008</v>
      </c>
      <c r="D222" s="8"/>
      <c r="E222" s="1"/>
      <c r="F222" s="9"/>
      <c r="G222" s="31"/>
      <c r="H222" s="1"/>
      <c r="I222" s="1"/>
      <c r="J222" s="1"/>
      <c r="K222" s="9"/>
      <c r="L222" s="8"/>
      <c r="M222" s="1"/>
      <c r="N222" s="1"/>
      <c r="O222" s="1"/>
      <c r="P222" s="9"/>
      <c r="Q222" s="36"/>
      <c r="R222" s="33"/>
      <c r="S222" s="33"/>
      <c r="T222" s="33"/>
      <c r="U222" s="37"/>
      <c r="V222" s="8"/>
      <c r="W222" s="20"/>
      <c r="X222" s="1"/>
      <c r="Y222" s="1"/>
      <c r="Z222" s="21"/>
      <c r="AA222" s="8"/>
      <c r="AB222" s="20"/>
      <c r="AC222" s="1"/>
      <c r="AD222" s="1"/>
      <c r="AE222" s="21"/>
      <c r="AF222" s="8"/>
      <c r="AG222" s="20"/>
      <c r="AH222" s="1"/>
      <c r="AI222" s="1"/>
      <c r="AJ222" s="176"/>
    </row>
    <row r="223" spans="1:36" ht="19.5" customHeight="1">
      <c r="A223" s="13" t="s">
        <v>294</v>
      </c>
      <c r="B223" s="64">
        <v>0.275384</v>
      </c>
      <c r="C223" s="64">
        <f t="shared" si="3"/>
        <v>0.3325812568</v>
      </c>
      <c r="D223" s="10"/>
      <c r="E223" s="2"/>
      <c r="F223" s="11"/>
      <c r="G223" s="30"/>
      <c r="H223" s="27"/>
      <c r="I223" s="27"/>
      <c r="J223" s="27"/>
      <c r="K223" s="28"/>
      <c r="L223" s="10"/>
      <c r="M223" s="2"/>
      <c r="N223" s="2"/>
      <c r="O223" s="2"/>
      <c r="P223" s="11"/>
      <c r="Q223" s="38"/>
      <c r="R223" s="34"/>
      <c r="S223" s="34"/>
      <c r="T223" s="34"/>
      <c r="U223" s="39"/>
      <c r="V223" s="10"/>
      <c r="W223" s="18"/>
      <c r="X223" s="2"/>
      <c r="Y223" s="2"/>
      <c r="Z223" s="19"/>
      <c r="AA223" s="10"/>
      <c r="AB223" s="18"/>
      <c r="AC223" s="2"/>
      <c r="AD223" s="2"/>
      <c r="AE223" s="19"/>
      <c r="AF223" s="10"/>
      <c r="AG223" s="18"/>
      <c r="AH223" s="2"/>
      <c r="AI223" s="2"/>
      <c r="AJ223" s="175"/>
    </row>
    <row r="224" spans="1:36" ht="19.5" customHeight="1">
      <c r="A224" s="14" t="s">
        <v>295</v>
      </c>
      <c r="B224" s="66">
        <v>0.065931</v>
      </c>
      <c r="C224" s="66">
        <f t="shared" si="3"/>
        <v>0.0796248687</v>
      </c>
      <c r="D224" s="8"/>
      <c r="E224" s="1"/>
      <c r="F224" s="9"/>
      <c r="G224" s="31"/>
      <c r="H224" s="1"/>
      <c r="I224" s="1"/>
      <c r="J224" s="1"/>
      <c r="K224" s="9"/>
      <c r="L224" s="8"/>
      <c r="M224" s="1"/>
      <c r="N224" s="1"/>
      <c r="O224" s="1"/>
      <c r="P224" s="9"/>
      <c r="Q224" s="36"/>
      <c r="R224" s="33"/>
      <c r="S224" s="33"/>
      <c r="T224" s="33"/>
      <c r="U224" s="37"/>
      <c r="V224" s="8"/>
      <c r="W224" s="20"/>
      <c r="X224" s="1"/>
      <c r="Y224" s="1"/>
      <c r="Z224" s="21"/>
      <c r="AA224" s="8"/>
      <c r="AB224" s="20"/>
      <c r="AC224" s="1"/>
      <c r="AD224" s="1"/>
      <c r="AE224" s="21"/>
      <c r="AF224" s="8"/>
      <c r="AG224" s="20"/>
      <c r="AH224" s="1"/>
      <c r="AI224" s="1"/>
      <c r="AJ224" s="176"/>
    </row>
    <row r="225" spans="1:36" ht="19.5" customHeight="1">
      <c r="A225" s="13" t="s">
        <v>296</v>
      </c>
      <c r="B225" s="64">
        <v>0.003726</v>
      </c>
      <c r="C225" s="64">
        <f t="shared" si="3"/>
        <v>0.0044998902</v>
      </c>
      <c r="D225" s="10"/>
      <c r="E225" s="2"/>
      <c r="F225" s="11"/>
      <c r="G225" s="30"/>
      <c r="H225" s="27"/>
      <c r="I225" s="27"/>
      <c r="J225" s="27"/>
      <c r="K225" s="28"/>
      <c r="L225" s="10"/>
      <c r="M225" s="2"/>
      <c r="N225" s="2"/>
      <c r="O225" s="2"/>
      <c r="P225" s="11"/>
      <c r="Q225" s="38"/>
      <c r="R225" s="34"/>
      <c r="S225" s="34"/>
      <c r="T225" s="34"/>
      <c r="U225" s="39"/>
      <c r="V225" s="10"/>
      <c r="W225" s="18"/>
      <c r="X225" s="2"/>
      <c r="Y225" s="2"/>
      <c r="Z225" s="19"/>
      <c r="AA225" s="10"/>
      <c r="AB225" s="18"/>
      <c r="AC225" s="2"/>
      <c r="AD225" s="2"/>
      <c r="AE225" s="19"/>
      <c r="AF225" s="10"/>
      <c r="AG225" s="18"/>
      <c r="AH225" s="2"/>
      <c r="AI225" s="2"/>
      <c r="AJ225" s="175"/>
    </row>
    <row r="226" spans="1:36" ht="19.5" customHeight="1">
      <c r="A226" s="14" t="s">
        <v>297</v>
      </c>
      <c r="B226" s="66">
        <v>0.014965</v>
      </c>
      <c r="C226" s="66">
        <f t="shared" si="3"/>
        <v>0.0180732305</v>
      </c>
      <c r="D226" s="8"/>
      <c r="E226" s="1"/>
      <c r="F226" s="9"/>
      <c r="G226" s="31"/>
      <c r="H226" s="1"/>
      <c r="I226" s="1"/>
      <c r="J226" s="1"/>
      <c r="K226" s="9"/>
      <c r="L226" s="8"/>
      <c r="M226" s="1"/>
      <c r="N226" s="1"/>
      <c r="O226" s="1"/>
      <c r="P226" s="9"/>
      <c r="Q226" s="36"/>
      <c r="R226" s="33"/>
      <c r="S226" s="33"/>
      <c r="T226" s="33"/>
      <c r="U226" s="37"/>
      <c r="V226" s="8"/>
      <c r="W226" s="20"/>
      <c r="X226" s="1"/>
      <c r="Y226" s="1"/>
      <c r="Z226" s="21"/>
      <c r="AA226" s="8"/>
      <c r="AB226" s="20"/>
      <c r="AC226" s="1"/>
      <c r="AD226" s="1"/>
      <c r="AE226" s="21"/>
      <c r="AF226" s="8"/>
      <c r="AG226" s="20"/>
      <c r="AH226" s="1"/>
      <c r="AI226" s="1"/>
      <c r="AJ226" s="176"/>
    </row>
    <row r="227" spans="1:36" ht="19.5" customHeight="1">
      <c r="A227" s="13" t="s">
        <v>298</v>
      </c>
      <c r="B227" s="64">
        <v>0.007993</v>
      </c>
      <c r="C227" s="64">
        <f t="shared" si="3"/>
        <v>0.009653146100000001</v>
      </c>
      <c r="D227" s="10"/>
      <c r="E227" s="2"/>
      <c r="F227" s="11"/>
      <c r="G227" s="30"/>
      <c r="H227" s="27"/>
      <c r="I227" s="27"/>
      <c r="J227" s="27"/>
      <c r="K227" s="28"/>
      <c r="L227" s="10"/>
      <c r="M227" s="2"/>
      <c r="N227" s="2"/>
      <c r="O227" s="2"/>
      <c r="P227" s="11"/>
      <c r="Q227" s="38"/>
      <c r="R227" s="34"/>
      <c r="S227" s="34"/>
      <c r="T227" s="34"/>
      <c r="U227" s="39"/>
      <c r="V227" s="10"/>
      <c r="W227" s="18"/>
      <c r="X227" s="2"/>
      <c r="Y227" s="2"/>
      <c r="Z227" s="19"/>
      <c r="AA227" s="10"/>
      <c r="AB227" s="18"/>
      <c r="AC227" s="2"/>
      <c r="AD227" s="2"/>
      <c r="AE227" s="19"/>
      <c r="AF227" s="10"/>
      <c r="AG227" s="18"/>
      <c r="AH227" s="2"/>
      <c r="AI227" s="2"/>
      <c r="AJ227" s="175"/>
    </row>
    <row r="228" spans="1:36" ht="19.5" customHeight="1">
      <c r="A228" s="14" t="s">
        <v>299</v>
      </c>
      <c r="B228" s="66">
        <v>0.005169</v>
      </c>
      <c r="C228" s="66">
        <f t="shared" si="3"/>
        <v>0.0062426013</v>
      </c>
      <c r="D228" s="8"/>
      <c r="E228" s="1"/>
      <c r="F228" s="9"/>
      <c r="G228" s="31"/>
      <c r="H228" s="1"/>
      <c r="I228" s="1"/>
      <c r="J228" s="1"/>
      <c r="K228" s="9"/>
      <c r="L228" s="8"/>
      <c r="M228" s="1"/>
      <c r="N228" s="1"/>
      <c r="O228" s="1"/>
      <c r="P228" s="9"/>
      <c r="Q228" s="36"/>
      <c r="R228" s="33"/>
      <c r="S228" s="33"/>
      <c r="T228" s="33"/>
      <c r="U228" s="37"/>
      <c r="V228" s="8"/>
      <c r="W228" s="20"/>
      <c r="X228" s="1"/>
      <c r="Y228" s="1"/>
      <c r="Z228" s="21"/>
      <c r="AA228" s="8"/>
      <c r="AB228" s="20"/>
      <c r="AC228" s="1"/>
      <c r="AD228" s="1"/>
      <c r="AE228" s="21"/>
      <c r="AF228" s="8"/>
      <c r="AG228" s="20"/>
      <c r="AH228" s="1"/>
      <c r="AI228" s="1"/>
      <c r="AJ228" s="176"/>
    </row>
    <row r="229" spans="1:36" ht="19.5" customHeight="1">
      <c r="A229" s="13" t="s">
        <v>300</v>
      </c>
      <c r="B229" s="64">
        <v>0.003726</v>
      </c>
      <c r="C229" s="64">
        <f t="shared" si="3"/>
        <v>0.0044998902</v>
      </c>
      <c r="D229" s="10"/>
      <c r="E229" s="2"/>
      <c r="F229" s="11"/>
      <c r="G229" s="30"/>
      <c r="H229" s="27"/>
      <c r="I229" s="27"/>
      <c r="J229" s="27"/>
      <c r="K229" s="28"/>
      <c r="L229" s="10"/>
      <c r="M229" s="2"/>
      <c r="N229" s="2"/>
      <c r="O229" s="2"/>
      <c r="P229" s="11"/>
      <c r="Q229" s="38"/>
      <c r="R229" s="34"/>
      <c r="S229" s="34"/>
      <c r="T229" s="34"/>
      <c r="U229" s="39"/>
      <c r="V229" s="10"/>
      <c r="W229" s="18"/>
      <c r="X229" s="2"/>
      <c r="Y229" s="2"/>
      <c r="Z229" s="19"/>
      <c r="AA229" s="10"/>
      <c r="AB229" s="18"/>
      <c r="AC229" s="2"/>
      <c r="AD229" s="2"/>
      <c r="AE229" s="19"/>
      <c r="AF229" s="10"/>
      <c r="AG229" s="18"/>
      <c r="AH229" s="2"/>
      <c r="AI229" s="2"/>
      <c r="AJ229" s="175"/>
    </row>
    <row r="230" spans="1:36" ht="19.5" customHeight="1">
      <c r="A230" s="14" t="s">
        <v>301</v>
      </c>
      <c r="B230" s="66">
        <v>0.004327</v>
      </c>
      <c r="C230" s="66">
        <f t="shared" si="3"/>
        <v>0.0052257179</v>
      </c>
      <c r="D230" s="8"/>
      <c r="E230" s="1"/>
      <c r="F230" s="9"/>
      <c r="G230" s="31"/>
      <c r="H230" s="1"/>
      <c r="I230" s="1"/>
      <c r="J230" s="1"/>
      <c r="K230" s="9"/>
      <c r="L230" s="8"/>
      <c r="M230" s="1"/>
      <c r="N230" s="1"/>
      <c r="O230" s="1"/>
      <c r="P230" s="9"/>
      <c r="Q230" s="36"/>
      <c r="R230" s="33"/>
      <c r="S230" s="33"/>
      <c r="T230" s="33"/>
      <c r="U230" s="37"/>
      <c r="V230" s="8"/>
      <c r="W230" s="20"/>
      <c r="X230" s="1"/>
      <c r="Y230" s="1"/>
      <c r="Z230" s="21"/>
      <c r="AA230" s="8"/>
      <c r="AB230" s="20"/>
      <c r="AC230" s="1"/>
      <c r="AD230" s="1"/>
      <c r="AE230" s="21"/>
      <c r="AF230" s="8"/>
      <c r="AG230" s="20"/>
      <c r="AH230" s="1"/>
      <c r="AI230" s="1"/>
      <c r="AJ230" s="176"/>
    </row>
    <row r="231" spans="1:36" ht="19.5" customHeight="1">
      <c r="A231" s="13" t="s">
        <v>302</v>
      </c>
      <c r="B231" s="64">
        <v>0.004508</v>
      </c>
      <c r="C231" s="64">
        <f t="shared" si="3"/>
        <v>0.0054443116</v>
      </c>
      <c r="D231" s="10"/>
      <c r="E231" s="2"/>
      <c r="F231" s="11"/>
      <c r="G231" s="30"/>
      <c r="H231" s="27"/>
      <c r="I231" s="27"/>
      <c r="J231" s="27"/>
      <c r="K231" s="28"/>
      <c r="L231" s="10"/>
      <c r="M231" s="2"/>
      <c r="N231" s="2"/>
      <c r="O231" s="2"/>
      <c r="P231" s="11"/>
      <c r="Q231" s="38"/>
      <c r="R231" s="34"/>
      <c r="S231" s="34"/>
      <c r="T231" s="34"/>
      <c r="U231" s="39"/>
      <c r="V231" s="10"/>
      <c r="W231" s="18"/>
      <c r="X231" s="2"/>
      <c r="Y231" s="2"/>
      <c r="Z231" s="19"/>
      <c r="AA231" s="10"/>
      <c r="AB231" s="18"/>
      <c r="AC231" s="2"/>
      <c r="AD231" s="2"/>
      <c r="AE231" s="19"/>
      <c r="AF231" s="10"/>
      <c r="AG231" s="18"/>
      <c r="AH231" s="2"/>
      <c r="AI231" s="2"/>
      <c r="AJ231" s="175"/>
    </row>
    <row r="232" spans="1:36" ht="19.5" customHeight="1">
      <c r="A232" s="14" t="s">
        <v>303</v>
      </c>
      <c r="B232" s="66">
        <v>0.018331</v>
      </c>
      <c r="C232" s="66">
        <f t="shared" si="3"/>
        <v>0.0221383487</v>
      </c>
      <c r="D232" s="8"/>
      <c r="E232" s="1"/>
      <c r="F232" s="9"/>
      <c r="G232" s="31"/>
      <c r="H232" s="1"/>
      <c r="I232" s="1"/>
      <c r="J232" s="1"/>
      <c r="K232" s="9"/>
      <c r="L232" s="8"/>
      <c r="M232" s="1"/>
      <c r="N232" s="1"/>
      <c r="O232" s="1"/>
      <c r="P232" s="9"/>
      <c r="Q232" s="36"/>
      <c r="R232" s="33"/>
      <c r="S232" s="33"/>
      <c r="T232" s="33"/>
      <c r="U232" s="37"/>
      <c r="V232" s="8"/>
      <c r="W232" s="20"/>
      <c r="X232" s="1"/>
      <c r="Y232" s="1"/>
      <c r="Z232" s="21"/>
      <c r="AA232" s="8"/>
      <c r="AB232" s="20"/>
      <c r="AC232" s="1"/>
      <c r="AD232" s="1"/>
      <c r="AE232" s="21"/>
      <c r="AF232" s="8"/>
      <c r="AG232" s="20"/>
      <c r="AH232" s="1"/>
      <c r="AI232" s="1"/>
      <c r="AJ232" s="176"/>
    </row>
    <row r="233" spans="1:36" ht="19.5" customHeight="1">
      <c r="A233" s="13" t="s">
        <v>393</v>
      </c>
      <c r="B233" s="64">
        <v>0.049764</v>
      </c>
      <c r="C233" s="64">
        <f t="shared" si="3"/>
        <v>0.0600999828</v>
      </c>
      <c r="D233" s="10"/>
      <c r="E233" s="2"/>
      <c r="F233" s="11"/>
      <c r="G233" s="30"/>
      <c r="H233" s="27"/>
      <c r="I233" s="27"/>
      <c r="J233" s="27"/>
      <c r="K233" s="28"/>
      <c r="L233" s="10"/>
      <c r="M233" s="2"/>
      <c r="N233" s="2"/>
      <c r="O233" s="2"/>
      <c r="P233" s="11"/>
      <c r="Q233" s="38"/>
      <c r="R233" s="34"/>
      <c r="S233" s="34"/>
      <c r="T233" s="34"/>
      <c r="U233" s="39"/>
      <c r="V233" s="10"/>
      <c r="W233" s="18"/>
      <c r="X233" s="2"/>
      <c r="Y233" s="2"/>
      <c r="Z233" s="19"/>
      <c r="AA233" s="10"/>
      <c r="AB233" s="18"/>
      <c r="AC233" s="2"/>
      <c r="AD233" s="2"/>
      <c r="AE233" s="19"/>
      <c r="AF233" s="10"/>
      <c r="AG233" s="18"/>
      <c r="AH233" s="2"/>
      <c r="AI233" s="2"/>
      <c r="AJ233" s="175"/>
    </row>
    <row r="234" spans="1:36" ht="19.5" customHeight="1">
      <c r="A234" s="14" t="s">
        <v>392</v>
      </c>
      <c r="B234" s="66">
        <v>0.019713</v>
      </c>
      <c r="C234" s="66">
        <f t="shared" si="3"/>
        <v>0.023807390100000003</v>
      </c>
      <c r="D234" s="8"/>
      <c r="E234" s="1"/>
      <c r="F234" s="9"/>
      <c r="G234" s="31"/>
      <c r="H234" s="1"/>
      <c r="I234" s="1"/>
      <c r="J234" s="1"/>
      <c r="K234" s="9"/>
      <c r="L234" s="8"/>
      <c r="M234" s="1"/>
      <c r="N234" s="1"/>
      <c r="O234" s="1"/>
      <c r="P234" s="9"/>
      <c r="Q234" s="36"/>
      <c r="R234" s="33"/>
      <c r="S234" s="33"/>
      <c r="T234" s="33"/>
      <c r="U234" s="37"/>
      <c r="V234" s="8"/>
      <c r="W234" s="20"/>
      <c r="X234" s="1"/>
      <c r="Y234" s="1"/>
      <c r="Z234" s="21"/>
      <c r="AA234" s="8"/>
      <c r="AB234" s="20"/>
      <c r="AC234" s="1"/>
      <c r="AD234" s="1"/>
      <c r="AE234" s="21"/>
      <c r="AF234" s="8"/>
      <c r="AG234" s="20"/>
      <c r="AH234" s="1"/>
      <c r="AI234" s="1"/>
      <c r="AJ234" s="176"/>
    </row>
    <row r="235" spans="1:36" ht="19.5" customHeight="1">
      <c r="A235" s="13" t="s">
        <v>304</v>
      </c>
      <c r="B235" s="64">
        <v>0.010758</v>
      </c>
      <c r="C235" s="64">
        <f t="shared" si="3"/>
        <v>0.0129924366</v>
      </c>
      <c r="D235" s="10"/>
      <c r="E235" s="2"/>
      <c r="F235" s="11"/>
      <c r="G235" s="30"/>
      <c r="H235" s="27"/>
      <c r="I235" s="27"/>
      <c r="J235" s="27"/>
      <c r="K235" s="28"/>
      <c r="L235" s="10"/>
      <c r="M235" s="2"/>
      <c r="N235" s="2"/>
      <c r="O235" s="2"/>
      <c r="P235" s="11"/>
      <c r="Q235" s="38"/>
      <c r="R235" s="34"/>
      <c r="S235" s="34"/>
      <c r="T235" s="34"/>
      <c r="U235" s="39"/>
      <c r="V235" s="10"/>
      <c r="W235" s="18"/>
      <c r="X235" s="2"/>
      <c r="Y235" s="2"/>
      <c r="Z235" s="19"/>
      <c r="AA235" s="10"/>
      <c r="AB235" s="18"/>
      <c r="AC235" s="2"/>
      <c r="AD235" s="2"/>
      <c r="AE235" s="19"/>
      <c r="AF235" s="10"/>
      <c r="AG235" s="18"/>
      <c r="AH235" s="2"/>
      <c r="AI235" s="2"/>
      <c r="AJ235" s="175"/>
    </row>
    <row r="236" spans="1:36" ht="19.5" customHeight="1">
      <c r="A236" s="14" t="s">
        <v>305</v>
      </c>
      <c r="B236" s="66">
        <v>0.009676</v>
      </c>
      <c r="C236" s="66">
        <f t="shared" si="3"/>
        <v>0.0116857052</v>
      </c>
      <c r="D236" s="8"/>
      <c r="E236" s="1"/>
      <c r="F236" s="9"/>
      <c r="G236" s="31"/>
      <c r="H236" s="1"/>
      <c r="I236" s="1"/>
      <c r="J236" s="1"/>
      <c r="K236" s="9"/>
      <c r="L236" s="8"/>
      <c r="M236" s="1"/>
      <c r="N236" s="1"/>
      <c r="O236" s="1"/>
      <c r="P236" s="9"/>
      <c r="Q236" s="36"/>
      <c r="R236" s="33"/>
      <c r="S236" s="33"/>
      <c r="T236" s="33"/>
      <c r="U236" s="37"/>
      <c r="V236" s="8"/>
      <c r="W236" s="20"/>
      <c r="X236" s="1"/>
      <c r="Y236" s="1"/>
      <c r="Z236" s="21"/>
      <c r="AA236" s="8"/>
      <c r="AB236" s="20"/>
      <c r="AC236" s="1"/>
      <c r="AD236" s="1"/>
      <c r="AE236" s="21"/>
      <c r="AF236" s="8"/>
      <c r="AG236" s="20"/>
      <c r="AH236" s="1"/>
      <c r="AI236" s="1"/>
      <c r="AJ236" s="176"/>
    </row>
    <row r="237" spans="1:36" ht="19.5" customHeight="1">
      <c r="A237" s="13" t="s">
        <v>306</v>
      </c>
      <c r="B237" s="64">
        <v>0.014905</v>
      </c>
      <c r="C237" s="64">
        <f t="shared" si="3"/>
        <v>0.0180007685</v>
      </c>
      <c r="D237" s="10"/>
      <c r="E237" s="2"/>
      <c r="F237" s="11"/>
      <c r="G237" s="30"/>
      <c r="H237" s="27"/>
      <c r="I237" s="27"/>
      <c r="J237" s="27"/>
      <c r="K237" s="28"/>
      <c r="L237" s="10"/>
      <c r="M237" s="2"/>
      <c r="N237" s="2"/>
      <c r="O237" s="2"/>
      <c r="P237" s="11"/>
      <c r="Q237" s="38"/>
      <c r="R237" s="34"/>
      <c r="S237" s="34"/>
      <c r="T237" s="34"/>
      <c r="U237" s="39"/>
      <c r="V237" s="10"/>
      <c r="W237" s="18"/>
      <c r="X237" s="2"/>
      <c r="Y237" s="2"/>
      <c r="Z237" s="19"/>
      <c r="AA237" s="10"/>
      <c r="AB237" s="18"/>
      <c r="AC237" s="2"/>
      <c r="AD237" s="2"/>
      <c r="AE237" s="19"/>
      <c r="AF237" s="10"/>
      <c r="AG237" s="18"/>
      <c r="AH237" s="2"/>
      <c r="AI237" s="2"/>
      <c r="AJ237" s="175"/>
    </row>
    <row r="238" spans="1:36" ht="19.5" customHeight="1">
      <c r="A238" s="14" t="s">
        <v>307</v>
      </c>
      <c r="B238" s="66">
        <v>0.004988</v>
      </c>
      <c r="C238" s="66">
        <f t="shared" si="3"/>
        <v>0.006024007600000001</v>
      </c>
      <c r="D238" s="8"/>
      <c r="E238" s="1"/>
      <c r="F238" s="9"/>
      <c r="G238" s="31"/>
      <c r="H238" s="1"/>
      <c r="I238" s="1"/>
      <c r="J238" s="1"/>
      <c r="K238" s="9"/>
      <c r="L238" s="8"/>
      <c r="M238" s="1"/>
      <c r="N238" s="1"/>
      <c r="O238" s="1"/>
      <c r="P238" s="9"/>
      <c r="Q238" s="36"/>
      <c r="R238" s="33"/>
      <c r="S238" s="33"/>
      <c r="T238" s="33"/>
      <c r="U238" s="37"/>
      <c r="V238" s="8"/>
      <c r="W238" s="20"/>
      <c r="X238" s="1"/>
      <c r="Y238" s="1"/>
      <c r="Z238" s="21"/>
      <c r="AA238" s="8"/>
      <c r="AB238" s="20"/>
      <c r="AC238" s="1"/>
      <c r="AD238" s="1"/>
      <c r="AE238" s="21"/>
      <c r="AF238" s="8"/>
      <c r="AG238" s="20"/>
      <c r="AH238" s="1"/>
      <c r="AI238" s="1"/>
      <c r="AJ238" s="176"/>
    </row>
    <row r="239" spans="1:36" ht="19.5" customHeight="1">
      <c r="A239" s="13" t="s">
        <v>308</v>
      </c>
      <c r="B239" s="64">
        <v>0.032034</v>
      </c>
      <c r="C239" s="64">
        <f t="shared" si="3"/>
        <v>0.0386874618</v>
      </c>
      <c r="D239" s="10"/>
      <c r="E239" s="2"/>
      <c r="F239" s="11"/>
      <c r="G239" s="30"/>
      <c r="H239" s="27"/>
      <c r="I239" s="27"/>
      <c r="J239" s="27"/>
      <c r="K239" s="28"/>
      <c r="L239" s="10"/>
      <c r="M239" s="2"/>
      <c r="N239" s="2"/>
      <c r="O239" s="2"/>
      <c r="P239" s="11"/>
      <c r="Q239" s="38"/>
      <c r="R239" s="34"/>
      <c r="S239" s="34"/>
      <c r="T239" s="34"/>
      <c r="U239" s="39"/>
      <c r="V239" s="10"/>
      <c r="W239" s="18"/>
      <c r="X239" s="2"/>
      <c r="Y239" s="2"/>
      <c r="Z239" s="19"/>
      <c r="AA239" s="10"/>
      <c r="AB239" s="18"/>
      <c r="AC239" s="2"/>
      <c r="AD239" s="2"/>
      <c r="AE239" s="19"/>
      <c r="AF239" s="10"/>
      <c r="AG239" s="18"/>
      <c r="AH239" s="2"/>
      <c r="AI239" s="2"/>
      <c r="AJ239" s="175"/>
    </row>
    <row r="240" spans="1:36" ht="19.5" customHeight="1">
      <c r="A240" s="14" t="s">
        <v>309</v>
      </c>
      <c r="B240" s="66">
        <v>0.086606</v>
      </c>
      <c r="C240" s="66">
        <f t="shared" si="3"/>
        <v>0.1045940662</v>
      </c>
      <c r="D240" s="8"/>
      <c r="E240" s="1"/>
      <c r="F240" s="9"/>
      <c r="G240" s="31"/>
      <c r="H240" s="1"/>
      <c r="I240" s="1"/>
      <c r="J240" s="1"/>
      <c r="K240" s="9"/>
      <c r="L240" s="8"/>
      <c r="M240" s="1"/>
      <c r="N240" s="1"/>
      <c r="O240" s="1"/>
      <c r="P240" s="9"/>
      <c r="Q240" s="36"/>
      <c r="R240" s="33"/>
      <c r="S240" s="33"/>
      <c r="T240" s="33"/>
      <c r="U240" s="37"/>
      <c r="V240" s="8"/>
      <c r="W240" s="20"/>
      <c r="X240" s="1"/>
      <c r="Y240" s="1"/>
      <c r="Z240" s="21"/>
      <c r="AA240" s="8"/>
      <c r="AB240" s="20"/>
      <c r="AC240" s="1"/>
      <c r="AD240" s="1"/>
      <c r="AE240" s="21"/>
      <c r="AF240" s="8"/>
      <c r="AG240" s="20"/>
      <c r="AH240" s="1"/>
      <c r="AI240" s="1"/>
      <c r="AJ240" s="176"/>
    </row>
    <row r="241" spans="1:36" ht="19.5" customHeight="1">
      <c r="A241" s="13" t="s">
        <v>310</v>
      </c>
      <c r="B241" s="64">
        <v>0.02945</v>
      </c>
      <c r="C241" s="64">
        <f t="shared" si="3"/>
        <v>0.035566765</v>
      </c>
      <c r="D241" s="10"/>
      <c r="E241" s="2"/>
      <c r="F241" s="11"/>
      <c r="G241" s="30"/>
      <c r="H241" s="27"/>
      <c r="I241" s="27"/>
      <c r="J241" s="27"/>
      <c r="K241" s="28"/>
      <c r="L241" s="10"/>
      <c r="M241" s="2"/>
      <c r="N241" s="2"/>
      <c r="O241" s="2"/>
      <c r="P241" s="11"/>
      <c r="Q241" s="38"/>
      <c r="R241" s="34"/>
      <c r="S241" s="34"/>
      <c r="T241" s="34"/>
      <c r="U241" s="39"/>
      <c r="V241" s="10"/>
      <c r="W241" s="18"/>
      <c r="X241" s="2"/>
      <c r="Y241" s="2"/>
      <c r="Z241" s="19"/>
      <c r="AA241" s="10"/>
      <c r="AB241" s="18"/>
      <c r="AC241" s="2"/>
      <c r="AD241" s="2"/>
      <c r="AE241" s="19"/>
      <c r="AF241" s="10"/>
      <c r="AG241" s="18"/>
      <c r="AH241" s="2"/>
      <c r="AI241" s="2"/>
      <c r="AJ241" s="175"/>
    </row>
    <row r="242" spans="1:36" ht="19.5" customHeight="1">
      <c r="A242" s="14" t="s">
        <v>311</v>
      </c>
      <c r="B242" s="66">
        <v>0.009857</v>
      </c>
      <c r="C242" s="66">
        <f t="shared" si="3"/>
        <v>0.011904298899999999</v>
      </c>
      <c r="D242" s="8"/>
      <c r="E242" s="1"/>
      <c r="F242" s="9"/>
      <c r="G242" s="31"/>
      <c r="H242" s="1"/>
      <c r="I242" s="1"/>
      <c r="J242" s="1"/>
      <c r="K242" s="9"/>
      <c r="L242" s="8"/>
      <c r="M242" s="1"/>
      <c r="N242" s="1"/>
      <c r="O242" s="1"/>
      <c r="P242" s="9"/>
      <c r="Q242" s="36"/>
      <c r="R242" s="33"/>
      <c r="S242" s="33"/>
      <c r="T242" s="33"/>
      <c r="U242" s="37"/>
      <c r="V242" s="8"/>
      <c r="W242" s="20"/>
      <c r="X242" s="1"/>
      <c r="Y242" s="1"/>
      <c r="Z242" s="21"/>
      <c r="AA242" s="8"/>
      <c r="AB242" s="20"/>
      <c r="AC242" s="1"/>
      <c r="AD242" s="1"/>
      <c r="AE242" s="21"/>
      <c r="AF242" s="8"/>
      <c r="AG242" s="20"/>
      <c r="AH242" s="1"/>
      <c r="AI242" s="1"/>
      <c r="AJ242" s="176"/>
    </row>
    <row r="243" spans="1:36" ht="19.5" customHeight="1">
      <c r="A243" s="13" t="s">
        <v>312</v>
      </c>
      <c r="B243" s="64">
        <v>0.014484</v>
      </c>
      <c r="C243" s="64">
        <f t="shared" si="3"/>
        <v>0.0174923268</v>
      </c>
      <c r="D243" s="10"/>
      <c r="E243" s="2"/>
      <c r="F243" s="11"/>
      <c r="G243" s="30"/>
      <c r="H243" s="27"/>
      <c r="I243" s="27"/>
      <c r="J243" s="27"/>
      <c r="K243" s="28"/>
      <c r="L243" s="10"/>
      <c r="M243" s="2"/>
      <c r="N243" s="2"/>
      <c r="O243" s="2"/>
      <c r="P243" s="11"/>
      <c r="Q243" s="38"/>
      <c r="R243" s="34"/>
      <c r="S243" s="34"/>
      <c r="T243" s="34"/>
      <c r="U243" s="39"/>
      <c r="V243" s="10"/>
      <c r="W243" s="18"/>
      <c r="X243" s="2"/>
      <c r="Y243" s="2"/>
      <c r="Z243" s="19"/>
      <c r="AA243" s="10"/>
      <c r="AB243" s="18"/>
      <c r="AC243" s="2"/>
      <c r="AD243" s="2"/>
      <c r="AE243" s="19"/>
      <c r="AF243" s="10"/>
      <c r="AG243" s="18"/>
      <c r="AH243" s="2"/>
      <c r="AI243" s="2"/>
      <c r="AJ243" s="175"/>
    </row>
    <row r="244" spans="1:36" ht="19.5" customHeight="1">
      <c r="A244" s="14" t="s">
        <v>313</v>
      </c>
      <c r="B244" s="66">
        <v>0.010277</v>
      </c>
      <c r="C244" s="66">
        <f t="shared" si="3"/>
        <v>0.0124115329</v>
      </c>
      <c r="D244" s="8"/>
      <c r="E244" s="1"/>
      <c r="F244" s="9"/>
      <c r="G244" s="31"/>
      <c r="H244" s="1"/>
      <c r="I244" s="1"/>
      <c r="J244" s="1"/>
      <c r="K244" s="9"/>
      <c r="L244" s="8"/>
      <c r="M244" s="1"/>
      <c r="N244" s="1"/>
      <c r="O244" s="1"/>
      <c r="P244" s="9"/>
      <c r="Q244" s="36"/>
      <c r="R244" s="33"/>
      <c r="S244" s="33"/>
      <c r="T244" s="33"/>
      <c r="U244" s="37"/>
      <c r="V244" s="8"/>
      <c r="W244" s="20"/>
      <c r="X244" s="1"/>
      <c r="Y244" s="1"/>
      <c r="Z244" s="21"/>
      <c r="AA244" s="8"/>
      <c r="AB244" s="20"/>
      <c r="AC244" s="1"/>
      <c r="AD244" s="1"/>
      <c r="AE244" s="21"/>
      <c r="AF244" s="8"/>
      <c r="AG244" s="20"/>
      <c r="AH244" s="1"/>
      <c r="AI244" s="1"/>
      <c r="AJ244" s="176"/>
    </row>
    <row r="245" spans="1:36" ht="19.5" customHeight="1">
      <c r="A245" s="13" t="s">
        <v>314</v>
      </c>
      <c r="B245" s="64">
        <v>0.25783</v>
      </c>
      <c r="C245" s="64">
        <f t="shared" si="3"/>
        <v>0.311381291</v>
      </c>
      <c r="D245" s="10"/>
      <c r="E245" s="2"/>
      <c r="F245" s="11"/>
      <c r="G245" s="30"/>
      <c r="H245" s="27"/>
      <c r="I245" s="27"/>
      <c r="J245" s="27"/>
      <c r="K245" s="28"/>
      <c r="L245" s="10"/>
      <c r="M245" s="2"/>
      <c r="N245" s="2"/>
      <c r="O245" s="2"/>
      <c r="P245" s="11"/>
      <c r="Q245" s="38"/>
      <c r="R245" s="34"/>
      <c r="S245" s="34"/>
      <c r="T245" s="34"/>
      <c r="U245" s="39"/>
      <c r="V245" s="10"/>
      <c r="W245" s="18"/>
      <c r="X245" s="2"/>
      <c r="Y245" s="2"/>
      <c r="Z245" s="19"/>
      <c r="AA245" s="10"/>
      <c r="AB245" s="18"/>
      <c r="AC245" s="2"/>
      <c r="AD245" s="2"/>
      <c r="AE245" s="19"/>
      <c r="AF245" s="10"/>
      <c r="AG245" s="18"/>
      <c r="AH245" s="2"/>
      <c r="AI245" s="2"/>
      <c r="AJ245" s="175"/>
    </row>
    <row r="246" spans="1:36" ht="19.5" customHeight="1">
      <c r="A246" s="14" t="s">
        <v>315</v>
      </c>
      <c r="B246" s="66">
        <v>0.038345</v>
      </c>
      <c r="C246" s="66">
        <f t="shared" si="3"/>
        <v>0.0463092565</v>
      </c>
      <c r="D246" s="8"/>
      <c r="E246" s="1"/>
      <c r="F246" s="9"/>
      <c r="G246" s="31"/>
      <c r="H246" s="1"/>
      <c r="I246" s="1"/>
      <c r="J246" s="1"/>
      <c r="K246" s="9"/>
      <c r="L246" s="8"/>
      <c r="M246" s="1"/>
      <c r="N246" s="1"/>
      <c r="O246" s="1"/>
      <c r="P246" s="9"/>
      <c r="Q246" s="36"/>
      <c r="R246" s="33"/>
      <c r="S246" s="33"/>
      <c r="T246" s="33"/>
      <c r="U246" s="37"/>
      <c r="V246" s="8"/>
      <c r="W246" s="20"/>
      <c r="X246" s="1"/>
      <c r="Y246" s="1"/>
      <c r="Z246" s="21"/>
      <c r="AA246" s="8"/>
      <c r="AB246" s="20"/>
      <c r="AC246" s="1"/>
      <c r="AD246" s="1"/>
      <c r="AE246" s="21"/>
      <c r="AF246" s="8"/>
      <c r="AG246" s="20"/>
      <c r="AH246" s="1"/>
      <c r="AI246" s="1"/>
      <c r="AJ246" s="176"/>
    </row>
    <row r="247" spans="1:36" ht="19.5" customHeight="1">
      <c r="A247" s="13" t="s">
        <v>397</v>
      </c>
      <c r="B247" s="64">
        <v>0.016648</v>
      </c>
      <c r="C247" s="64">
        <f t="shared" si="3"/>
        <v>0.0201057896</v>
      </c>
      <c r="D247" s="10"/>
      <c r="E247" s="2"/>
      <c r="F247" s="11"/>
      <c r="G247" s="30"/>
      <c r="H247" s="27"/>
      <c r="I247" s="27"/>
      <c r="J247" s="27"/>
      <c r="K247" s="28"/>
      <c r="L247" s="10"/>
      <c r="M247" s="2"/>
      <c r="N247" s="2"/>
      <c r="O247" s="2"/>
      <c r="P247" s="11"/>
      <c r="Q247" s="38"/>
      <c r="R247" s="34"/>
      <c r="S247" s="34"/>
      <c r="T247" s="34"/>
      <c r="U247" s="39"/>
      <c r="V247" s="10"/>
      <c r="W247" s="18"/>
      <c r="X247" s="2"/>
      <c r="Y247" s="2"/>
      <c r="Z247" s="19"/>
      <c r="AA247" s="10"/>
      <c r="AB247" s="18"/>
      <c r="AC247" s="2"/>
      <c r="AD247" s="2"/>
      <c r="AE247" s="19"/>
      <c r="AF247" s="10"/>
      <c r="AG247" s="18"/>
      <c r="AH247" s="2"/>
      <c r="AI247" s="2"/>
      <c r="AJ247" s="175"/>
    </row>
    <row r="248" spans="1:36" ht="19.5" customHeight="1">
      <c r="A248" s="14" t="s">
        <v>316</v>
      </c>
      <c r="B248" s="66">
        <v>0.007332</v>
      </c>
      <c r="C248" s="66">
        <f t="shared" si="3"/>
        <v>0.0088548564</v>
      </c>
      <c r="D248" s="8"/>
      <c r="E248" s="1"/>
      <c r="F248" s="9"/>
      <c r="G248" s="31"/>
      <c r="H248" s="1"/>
      <c r="I248" s="1"/>
      <c r="J248" s="1"/>
      <c r="K248" s="9"/>
      <c r="L248" s="8"/>
      <c r="M248" s="1"/>
      <c r="N248" s="1"/>
      <c r="O248" s="1"/>
      <c r="P248" s="9"/>
      <c r="Q248" s="36"/>
      <c r="R248" s="33"/>
      <c r="S248" s="33"/>
      <c r="T248" s="33"/>
      <c r="U248" s="37"/>
      <c r="V248" s="8"/>
      <c r="W248" s="20"/>
      <c r="X248" s="1"/>
      <c r="Y248" s="1"/>
      <c r="Z248" s="21"/>
      <c r="AA248" s="8"/>
      <c r="AB248" s="20"/>
      <c r="AC248" s="1"/>
      <c r="AD248" s="1"/>
      <c r="AE248" s="21"/>
      <c r="AF248" s="8"/>
      <c r="AG248" s="20"/>
      <c r="AH248" s="1"/>
      <c r="AI248" s="1"/>
      <c r="AJ248" s="176"/>
    </row>
    <row r="249" spans="1:36" ht="19.5" customHeight="1">
      <c r="A249" s="13" t="s">
        <v>317</v>
      </c>
      <c r="B249" s="64">
        <v>0.005409</v>
      </c>
      <c r="C249" s="64">
        <f t="shared" si="3"/>
        <v>0.0065324493</v>
      </c>
      <c r="D249" s="10"/>
      <c r="E249" s="2"/>
      <c r="F249" s="11"/>
      <c r="G249" s="30"/>
      <c r="H249" s="27"/>
      <c r="I249" s="27"/>
      <c r="J249" s="27"/>
      <c r="K249" s="28"/>
      <c r="L249" s="10"/>
      <c r="M249" s="2"/>
      <c r="N249" s="2"/>
      <c r="O249" s="2"/>
      <c r="P249" s="11"/>
      <c r="Q249" s="38"/>
      <c r="R249" s="34"/>
      <c r="S249" s="34"/>
      <c r="T249" s="34"/>
      <c r="U249" s="39"/>
      <c r="V249" s="10"/>
      <c r="W249" s="18"/>
      <c r="X249" s="2"/>
      <c r="Y249" s="2"/>
      <c r="Z249" s="19"/>
      <c r="AA249" s="10"/>
      <c r="AB249" s="18"/>
      <c r="AC249" s="2"/>
      <c r="AD249" s="2"/>
      <c r="AE249" s="19"/>
      <c r="AF249" s="10"/>
      <c r="AG249" s="18"/>
      <c r="AH249" s="2"/>
      <c r="AI249" s="2"/>
      <c r="AJ249" s="175"/>
    </row>
    <row r="250" spans="1:36" ht="19.5" customHeight="1">
      <c r="A250" s="14" t="s">
        <v>318</v>
      </c>
      <c r="B250" s="66">
        <v>0.007993</v>
      </c>
      <c r="C250" s="66">
        <f t="shared" si="3"/>
        <v>0.009653146100000001</v>
      </c>
      <c r="D250" s="8"/>
      <c r="E250" s="1"/>
      <c r="F250" s="9"/>
      <c r="G250" s="31"/>
      <c r="H250" s="1"/>
      <c r="I250" s="1"/>
      <c r="J250" s="1"/>
      <c r="K250" s="9"/>
      <c r="L250" s="8"/>
      <c r="M250" s="1"/>
      <c r="N250" s="1"/>
      <c r="O250" s="1"/>
      <c r="P250" s="9"/>
      <c r="Q250" s="36"/>
      <c r="R250" s="33"/>
      <c r="S250" s="33"/>
      <c r="T250" s="33"/>
      <c r="U250" s="37"/>
      <c r="V250" s="8"/>
      <c r="W250" s="20"/>
      <c r="X250" s="1"/>
      <c r="Y250" s="1"/>
      <c r="Z250" s="21"/>
      <c r="AA250" s="8"/>
      <c r="AB250" s="20"/>
      <c r="AC250" s="1"/>
      <c r="AD250" s="1"/>
      <c r="AE250" s="21"/>
      <c r="AF250" s="8"/>
      <c r="AG250" s="20"/>
      <c r="AH250" s="1"/>
      <c r="AI250" s="1"/>
      <c r="AJ250" s="176"/>
    </row>
    <row r="251" spans="1:36" ht="19.5" customHeight="1">
      <c r="A251" s="13" t="s">
        <v>319</v>
      </c>
      <c r="B251" s="64">
        <v>0.005289</v>
      </c>
      <c r="C251" s="64">
        <f t="shared" si="3"/>
        <v>0.0063875253</v>
      </c>
      <c r="D251" s="10"/>
      <c r="E251" s="2"/>
      <c r="F251" s="11"/>
      <c r="G251" s="30"/>
      <c r="H251" s="27"/>
      <c r="I251" s="27"/>
      <c r="J251" s="27"/>
      <c r="K251" s="28"/>
      <c r="L251" s="10"/>
      <c r="M251" s="2"/>
      <c r="N251" s="2"/>
      <c r="O251" s="2"/>
      <c r="P251" s="11"/>
      <c r="Q251" s="38"/>
      <c r="R251" s="34"/>
      <c r="S251" s="34"/>
      <c r="T251" s="34"/>
      <c r="U251" s="39"/>
      <c r="V251" s="10"/>
      <c r="W251" s="18"/>
      <c r="X251" s="2"/>
      <c r="Y251" s="2"/>
      <c r="Z251" s="19"/>
      <c r="AA251" s="10"/>
      <c r="AB251" s="18"/>
      <c r="AC251" s="2"/>
      <c r="AD251" s="2"/>
      <c r="AE251" s="19"/>
      <c r="AF251" s="10"/>
      <c r="AG251" s="18"/>
      <c r="AH251" s="2"/>
      <c r="AI251" s="2"/>
      <c r="AJ251" s="175"/>
    </row>
    <row r="252" spans="1:36" ht="19.5" customHeight="1">
      <c r="A252" s="14" t="s">
        <v>320</v>
      </c>
      <c r="B252" s="66">
        <v>0.009376</v>
      </c>
      <c r="C252" s="66">
        <f t="shared" si="3"/>
        <v>0.011323395200000001</v>
      </c>
      <c r="D252" s="8"/>
      <c r="E252" s="1"/>
      <c r="F252" s="9"/>
      <c r="G252" s="31"/>
      <c r="H252" s="1"/>
      <c r="I252" s="1"/>
      <c r="J252" s="1"/>
      <c r="K252" s="9"/>
      <c r="L252" s="8"/>
      <c r="M252" s="1"/>
      <c r="N252" s="1"/>
      <c r="O252" s="1"/>
      <c r="P252" s="9"/>
      <c r="Q252" s="36"/>
      <c r="R252" s="33"/>
      <c r="S252" s="33"/>
      <c r="T252" s="33"/>
      <c r="U252" s="37"/>
      <c r="V252" s="8"/>
      <c r="W252" s="20"/>
      <c r="X252" s="1"/>
      <c r="Y252" s="1"/>
      <c r="Z252" s="21"/>
      <c r="AA252" s="8"/>
      <c r="AB252" s="20"/>
      <c r="AC252" s="1"/>
      <c r="AD252" s="1"/>
      <c r="AE252" s="21"/>
      <c r="AF252" s="8"/>
      <c r="AG252" s="20"/>
      <c r="AH252" s="1"/>
      <c r="AI252" s="1"/>
      <c r="AJ252" s="176"/>
    </row>
    <row r="253" spans="1:36" ht="19.5" customHeight="1">
      <c r="A253" s="13" t="s">
        <v>321</v>
      </c>
      <c r="B253" s="64">
        <v>0.004087</v>
      </c>
      <c r="C253" s="64">
        <f t="shared" si="3"/>
        <v>0.004935869900000001</v>
      </c>
      <c r="D253" s="10"/>
      <c r="E253" s="2"/>
      <c r="F253" s="11"/>
      <c r="G253" s="30"/>
      <c r="H253" s="27"/>
      <c r="I253" s="27"/>
      <c r="J253" s="27"/>
      <c r="K253" s="28"/>
      <c r="L253" s="10"/>
      <c r="M253" s="2"/>
      <c r="N253" s="2"/>
      <c r="O253" s="2"/>
      <c r="P253" s="11"/>
      <c r="Q253" s="38"/>
      <c r="R253" s="34"/>
      <c r="S253" s="34"/>
      <c r="T253" s="34"/>
      <c r="U253" s="39"/>
      <c r="V253" s="10"/>
      <c r="W253" s="18"/>
      <c r="X253" s="2"/>
      <c r="Y253" s="2"/>
      <c r="Z253" s="19"/>
      <c r="AA253" s="10"/>
      <c r="AB253" s="18"/>
      <c r="AC253" s="2"/>
      <c r="AD253" s="2"/>
      <c r="AE253" s="19"/>
      <c r="AF253" s="10"/>
      <c r="AG253" s="18"/>
      <c r="AH253" s="2"/>
      <c r="AI253" s="2"/>
      <c r="AJ253" s="175"/>
    </row>
    <row r="254" spans="1:36" ht="19.5" customHeight="1">
      <c r="A254" s="14" t="s">
        <v>322</v>
      </c>
      <c r="B254" s="66">
        <v>0.010398</v>
      </c>
      <c r="C254" s="66">
        <f t="shared" si="3"/>
        <v>0.012557664599999999</v>
      </c>
      <c r="D254" s="8"/>
      <c r="E254" s="1"/>
      <c r="F254" s="9"/>
      <c r="G254" s="31"/>
      <c r="H254" s="1"/>
      <c r="I254" s="1"/>
      <c r="J254" s="1"/>
      <c r="K254" s="9"/>
      <c r="L254" s="8"/>
      <c r="M254" s="1"/>
      <c r="N254" s="1"/>
      <c r="O254" s="1"/>
      <c r="P254" s="9"/>
      <c r="Q254" s="36"/>
      <c r="R254" s="33"/>
      <c r="S254" s="33"/>
      <c r="T254" s="33"/>
      <c r="U254" s="37"/>
      <c r="V254" s="8"/>
      <c r="W254" s="20"/>
      <c r="X254" s="1"/>
      <c r="Y254" s="1"/>
      <c r="Z254" s="21"/>
      <c r="AA254" s="8"/>
      <c r="AB254" s="20"/>
      <c r="AC254" s="1"/>
      <c r="AD254" s="1"/>
      <c r="AE254" s="21"/>
      <c r="AF254" s="8"/>
      <c r="AG254" s="20"/>
      <c r="AH254" s="1"/>
      <c r="AI254" s="1"/>
      <c r="AJ254" s="176"/>
    </row>
    <row r="255" spans="1:36" ht="19.5" customHeight="1">
      <c r="A255" s="13" t="s">
        <v>323</v>
      </c>
      <c r="B255" s="64">
        <v>0.004868</v>
      </c>
      <c r="C255" s="64">
        <f t="shared" si="3"/>
        <v>0.0058790835999999996</v>
      </c>
      <c r="D255" s="10"/>
      <c r="E255" s="2"/>
      <c r="F255" s="11"/>
      <c r="G255" s="30"/>
      <c r="H255" s="27"/>
      <c r="I255" s="27"/>
      <c r="J255" s="27"/>
      <c r="K255" s="28"/>
      <c r="L255" s="10"/>
      <c r="M255" s="2"/>
      <c r="N255" s="2"/>
      <c r="O255" s="2"/>
      <c r="P255" s="11"/>
      <c r="Q255" s="38"/>
      <c r="R255" s="34"/>
      <c r="S255" s="34"/>
      <c r="T255" s="34"/>
      <c r="U255" s="39"/>
      <c r="V255" s="10"/>
      <c r="W255" s="18"/>
      <c r="X255" s="2"/>
      <c r="Y255" s="2"/>
      <c r="Z255" s="19"/>
      <c r="AA255" s="10"/>
      <c r="AB255" s="18"/>
      <c r="AC255" s="2"/>
      <c r="AD255" s="2"/>
      <c r="AE255" s="19"/>
      <c r="AF255" s="10"/>
      <c r="AG255" s="18"/>
      <c r="AH255" s="2"/>
      <c r="AI255" s="2"/>
      <c r="AJ255" s="175"/>
    </row>
    <row r="256" spans="1:36" ht="19.5" customHeight="1">
      <c r="A256" s="14" t="s">
        <v>324</v>
      </c>
      <c r="B256" s="66">
        <v>0.00589</v>
      </c>
      <c r="C256" s="66">
        <f t="shared" si="3"/>
        <v>0.007113353</v>
      </c>
      <c r="D256" s="8"/>
      <c r="E256" s="1"/>
      <c r="F256" s="9"/>
      <c r="G256" s="31"/>
      <c r="H256" s="1"/>
      <c r="I256" s="1"/>
      <c r="J256" s="1"/>
      <c r="K256" s="9"/>
      <c r="L256" s="8"/>
      <c r="M256" s="1"/>
      <c r="N256" s="1"/>
      <c r="O256" s="1"/>
      <c r="P256" s="9"/>
      <c r="Q256" s="36"/>
      <c r="R256" s="33"/>
      <c r="S256" s="33"/>
      <c r="T256" s="33"/>
      <c r="U256" s="37"/>
      <c r="V256" s="8"/>
      <c r="W256" s="20"/>
      <c r="X256" s="1"/>
      <c r="Y256" s="1"/>
      <c r="Z256" s="21"/>
      <c r="AA256" s="8"/>
      <c r="AB256" s="20"/>
      <c r="AC256" s="1"/>
      <c r="AD256" s="1"/>
      <c r="AE256" s="21"/>
      <c r="AF256" s="8"/>
      <c r="AG256" s="20"/>
      <c r="AH256" s="1"/>
      <c r="AI256" s="1"/>
      <c r="AJ256" s="176"/>
    </row>
    <row r="257" spans="1:36" ht="19.5" customHeight="1">
      <c r="A257" s="13" t="s">
        <v>325</v>
      </c>
      <c r="B257" s="64">
        <v>0.01178</v>
      </c>
      <c r="C257" s="64">
        <f t="shared" si="3"/>
        <v>0.014226706</v>
      </c>
      <c r="D257" s="10"/>
      <c r="E257" s="2"/>
      <c r="F257" s="11"/>
      <c r="G257" s="30"/>
      <c r="H257" s="27"/>
      <c r="I257" s="27"/>
      <c r="J257" s="27"/>
      <c r="K257" s="28"/>
      <c r="L257" s="10"/>
      <c r="M257" s="2"/>
      <c r="N257" s="2"/>
      <c r="O257" s="2"/>
      <c r="P257" s="11"/>
      <c r="Q257" s="38"/>
      <c r="R257" s="34"/>
      <c r="S257" s="34"/>
      <c r="T257" s="34"/>
      <c r="U257" s="39"/>
      <c r="V257" s="10"/>
      <c r="W257" s="18"/>
      <c r="X257" s="2"/>
      <c r="Y257" s="2"/>
      <c r="Z257" s="19"/>
      <c r="AA257" s="10"/>
      <c r="AB257" s="18"/>
      <c r="AC257" s="2"/>
      <c r="AD257" s="2"/>
      <c r="AE257" s="19"/>
      <c r="AF257" s="10"/>
      <c r="AG257" s="18"/>
      <c r="AH257" s="2"/>
      <c r="AI257" s="2"/>
      <c r="AJ257" s="175"/>
    </row>
    <row r="258" spans="1:36" ht="19.5" customHeight="1">
      <c r="A258" s="14" t="s">
        <v>326</v>
      </c>
      <c r="B258" s="66">
        <v>0.019232</v>
      </c>
      <c r="C258" s="66">
        <f t="shared" si="3"/>
        <v>0.0232264864</v>
      </c>
      <c r="D258" s="8"/>
      <c r="E258" s="1"/>
      <c r="F258" s="9"/>
      <c r="G258" s="31"/>
      <c r="H258" s="1"/>
      <c r="I258" s="1"/>
      <c r="J258" s="1"/>
      <c r="K258" s="9"/>
      <c r="L258" s="8"/>
      <c r="M258" s="1"/>
      <c r="N258" s="1"/>
      <c r="O258" s="1"/>
      <c r="P258" s="9"/>
      <c r="Q258" s="36"/>
      <c r="R258" s="33"/>
      <c r="S258" s="33"/>
      <c r="T258" s="33"/>
      <c r="U258" s="37"/>
      <c r="V258" s="8"/>
      <c r="W258" s="20"/>
      <c r="X258" s="1"/>
      <c r="Y258" s="1"/>
      <c r="Z258" s="21"/>
      <c r="AA258" s="8"/>
      <c r="AB258" s="20"/>
      <c r="AC258" s="1"/>
      <c r="AD258" s="1"/>
      <c r="AE258" s="21"/>
      <c r="AF258" s="8"/>
      <c r="AG258" s="20"/>
      <c r="AH258" s="1"/>
      <c r="AI258" s="1"/>
      <c r="AJ258" s="176"/>
    </row>
    <row r="259" spans="1:36" ht="19.5" customHeight="1">
      <c r="A259" s="13" t="s">
        <v>327</v>
      </c>
      <c r="B259" s="64">
        <v>0.003065</v>
      </c>
      <c r="C259" s="64">
        <f t="shared" si="3"/>
        <v>0.0037016005</v>
      </c>
      <c r="D259" s="10"/>
      <c r="E259" s="2"/>
      <c r="F259" s="11"/>
      <c r="G259" s="30"/>
      <c r="H259" s="27"/>
      <c r="I259" s="27"/>
      <c r="J259" s="27"/>
      <c r="K259" s="28"/>
      <c r="L259" s="10"/>
      <c r="M259" s="2"/>
      <c r="N259" s="2"/>
      <c r="O259" s="2"/>
      <c r="P259" s="11"/>
      <c r="Q259" s="38"/>
      <c r="R259" s="34"/>
      <c r="S259" s="34"/>
      <c r="T259" s="34"/>
      <c r="U259" s="39"/>
      <c r="V259" s="10"/>
      <c r="W259" s="18"/>
      <c r="X259" s="2"/>
      <c r="Y259" s="2"/>
      <c r="Z259" s="19"/>
      <c r="AA259" s="10"/>
      <c r="AB259" s="18"/>
      <c r="AC259" s="2"/>
      <c r="AD259" s="2"/>
      <c r="AE259" s="19"/>
      <c r="AF259" s="10"/>
      <c r="AG259" s="18"/>
      <c r="AH259" s="2"/>
      <c r="AI259" s="2"/>
      <c r="AJ259" s="175"/>
    </row>
    <row r="260" spans="1:36" ht="19.5" customHeight="1">
      <c r="A260" s="14" t="s">
        <v>328</v>
      </c>
      <c r="B260" s="66">
        <v>0.00607</v>
      </c>
      <c r="C260" s="66">
        <f aca="true" t="shared" si="4" ref="C260:C294">B260*1.2077</f>
        <v>0.007330739</v>
      </c>
      <c r="D260" s="8"/>
      <c r="E260" s="1"/>
      <c r="F260" s="9"/>
      <c r="G260" s="31"/>
      <c r="H260" s="1"/>
      <c r="I260" s="1"/>
      <c r="J260" s="1"/>
      <c r="K260" s="9"/>
      <c r="L260" s="8"/>
      <c r="M260" s="1"/>
      <c r="N260" s="1"/>
      <c r="O260" s="1"/>
      <c r="P260" s="9"/>
      <c r="Q260" s="36"/>
      <c r="R260" s="33"/>
      <c r="S260" s="33"/>
      <c r="T260" s="33"/>
      <c r="U260" s="37"/>
      <c r="V260" s="8"/>
      <c r="W260" s="20"/>
      <c r="X260" s="1"/>
      <c r="Y260" s="1"/>
      <c r="Z260" s="21"/>
      <c r="AA260" s="8"/>
      <c r="AB260" s="20"/>
      <c r="AC260" s="1"/>
      <c r="AD260" s="1"/>
      <c r="AE260" s="21"/>
      <c r="AF260" s="8"/>
      <c r="AG260" s="20"/>
      <c r="AH260" s="1"/>
      <c r="AI260" s="1"/>
      <c r="AJ260" s="176"/>
    </row>
    <row r="261" spans="1:36" ht="19.5" customHeight="1">
      <c r="A261" s="13" t="s">
        <v>398</v>
      </c>
      <c r="B261" s="64">
        <v>0.042972</v>
      </c>
      <c r="C261" s="64">
        <f t="shared" si="4"/>
        <v>0.05189728440000001</v>
      </c>
      <c r="D261" s="10"/>
      <c r="E261" s="2"/>
      <c r="F261" s="11"/>
      <c r="G261" s="30"/>
      <c r="H261" s="27"/>
      <c r="I261" s="27"/>
      <c r="J261" s="27"/>
      <c r="K261" s="28"/>
      <c r="L261" s="10"/>
      <c r="M261" s="2"/>
      <c r="N261" s="2"/>
      <c r="O261" s="2"/>
      <c r="P261" s="11"/>
      <c r="Q261" s="38"/>
      <c r="R261" s="34"/>
      <c r="S261" s="34"/>
      <c r="T261" s="34"/>
      <c r="U261" s="39"/>
      <c r="V261" s="10"/>
      <c r="W261" s="18"/>
      <c r="X261" s="2"/>
      <c r="Y261" s="2"/>
      <c r="Z261" s="19"/>
      <c r="AA261" s="10"/>
      <c r="AB261" s="18"/>
      <c r="AC261" s="2"/>
      <c r="AD261" s="2"/>
      <c r="AE261" s="19"/>
      <c r="AF261" s="10"/>
      <c r="AG261" s="18"/>
      <c r="AH261" s="2"/>
      <c r="AI261" s="2"/>
      <c r="AJ261" s="175"/>
    </row>
    <row r="262" spans="1:36" ht="19.5" customHeight="1">
      <c r="A262" s="14" t="s">
        <v>399</v>
      </c>
      <c r="B262" s="66">
        <v>0.034198</v>
      </c>
      <c r="C262" s="66">
        <f t="shared" si="4"/>
        <v>0.0413009246</v>
      </c>
      <c r="D262" s="8"/>
      <c r="E262" s="1"/>
      <c r="F262" s="9"/>
      <c r="G262" s="31"/>
      <c r="H262" s="1"/>
      <c r="I262" s="1"/>
      <c r="J262" s="1"/>
      <c r="K262" s="9"/>
      <c r="L262" s="8"/>
      <c r="M262" s="1"/>
      <c r="N262" s="1"/>
      <c r="O262" s="1"/>
      <c r="P262" s="9"/>
      <c r="Q262" s="36"/>
      <c r="R262" s="33"/>
      <c r="S262" s="33"/>
      <c r="T262" s="33"/>
      <c r="U262" s="37"/>
      <c r="V262" s="8"/>
      <c r="W262" s="20"/>
      <c r="X262" s="1"/>
      <c r="Y262" s="1"/>
      <c r="Z262" s="21"/>
      <c r="AA262" s="8"/>
      <c r="AB262" s="20"/>
      <c r="AC262" s="1"/>
      <c r="AD262" s="1"/>
      <c r="AE262" s="21"/>
      <c r="AF262" s="8"/>
      <c r="AG262" s="20"/>
      <c r="AH262" s="1"/>
      <c r="AI262" s="1"/>
      <c r="AJ262" s="176"/>
    </row>
    <row r="263" spans="1:36" ht="19.5" customHeight="1">
      <c r="A263" s="13" t="s">
        <v>400</v>
      </c>
      <c r="B263" s="64">
        <v>0.014304</v>
      </c>
      <c r="C263" s="64">
        <f t="shared" si="4"/>
        <v>0.0172749408</v>
      </c>
      <c r="D263" s="10"/>
      <c r="E263" s="2"/>
      <c r="F263" s="11"/>
      <c r="G263" s="30"/>
      <c r="H263" s="27"/>
      <c r="I263" s="27"/>
      <c r="J263" s="27"/>
      <c r="K263" s="28"/>
      <c r="L263" s="10"/>
      <c r="M263" s="2"/>
      <c r="N263" s="2"/>
      <c r="O263" s="2"/>
      <c r="P263" s="11"/>
      <c r="Q263" s="38"/>
      <c r="R263" s="34"/>
      <c r="S263" s="34"/>
      <c r="T263" s="34"/>
      <c r="U263" s="39"/>
      <c r="V263" s="10"/>
      <c r="W263" s="18"/>
      <c r="X263" s="2"/>
      <c r="Y263" s="2"/>
      <c r="Z263" s="19"/>
      <c r="AA263" s="10"/>
      <c r="AB263" s="18"/>
      <c r="AC263" s="2"/>
      <c r="AD263" s="2"/>
      <c r="AE263" s="19"/>
      <c r="AF263" s="10"/>
      <c r="AG263" s="18"/>
      <c r="AH263" s="2"/>
      <c r="AI263" s="2"/>
      <c r="AJ263" s="175"/>
    </row>
    <row r="264" spans="1:36" ht="19.5" customHeight="1">
      <c r="A264" s="14" t="s">
        <v>401</v>
      </c>
      <c r="B264" s="66">
        <v>0.008534</v>
      </c>
      <c r="C264" s="66">
        <f t="shared" si="4"/>
        <v>0.0103065118</v>
      </c>
      <c r="D264" s="8"/>
      <c r="E264" s="1"/>
      <c r="F264" s="9"/>
      <c r="G264" s="31"/>
      <c r="H264" s="1"/>
      <c r="I264" s="1"/>
      <c r="J264" s="1"/>
      <c r="K264" s="9"/>
      <c r="L264" s="8"/>
      <c r="M264" s="1"/>
      <c r="N264" s="1"/>
      <c r="O264" s="1"/>
      <c r="P264" s="9"/>
      <c r="Q264" s="36"/>
      <c r="R264" s="33"/>
      <c r="S264" s="33"/>
      <c r="T264" s="33"/>
      <c r="U264" s="37"/>
      <c r="V264" s="8"/>
      <c r="W264" s="20"/>
      <c r="X264" s="1"/>
      <c r="Y264" s="1"/>
      <c r="Z264" s="21"/>
      <c r="AA264" s="8"/>
      <c r="AB264" s="20"/>
      <c r="AC264" s="1"/>
      <c r="AD264" s="1"/>
      <c r="AE264" s="21"/>
      <c r="AF264" s="8"/>
      <c r="AG264" s="20"/>
      <c r="AH264" s="1"/>
      <c r="AI264" s="1"/>
      <c r="AJ264" s="176"/>
    </row>
    <row r="265" spans="1:36" ht="19.5" customHeight="1">
      <c r="A265" s="13" t="s">
        <v>329</v>
      </c>
      <c r="B265" s="64">
        <v>0.013282</v>
      </c>
      <c r="C265" s="64">
        <f t="shared" si="4"/>
        <v>0.0160406714</v>
      </c>
      <c r="D265" s="10"/>
      <c r="E265" s="2"/>
      <c r="F265" s="11"/>
      <c r="G265" s="30"/>
      <c r="H265" s="27"/>
      <c r="I265" s="27"/>
      <c r="J265" s="27"/>
      <c r="K265" s="28"/>
      <c r="L265" s="10"/>
      <c r="M265" s="2"/>
      <c r="N265" s="2"/>
      <c r="O265" s="2"/>
      <c r="P265" s="11"/>
      <c r="Q265" s="38"/>
      <c r="R265" s="34"/>
      <c r="S265" s="34"/>
      <c r="T265" s="34"/>
      <c r="U265" s="39"/>
      <c r="V265" s="10"/>
      <c r="W265" s="18"/>
      <c r="X265" s="2"/>
      <c r="Y265" s="2"/>
      <c r="Z265" s="19"/>
      <c r="AA265" s="10"/>
      <c r="AB265" s="18"/>
      <c r="AC265" s="2"/>
      <c r="AD265" s="2"/>
      <c r="AE265" s="19"/>
      <c r="AF265" s="10"/>
      <c r="AG265" s="18"/>
      <c r="AH265" s="2"/>
      <c r="AI265" s="2"/>
      <c r="AJ265" s="175"/>
    </row>
    <row r="266" spans="1:36" ht="19.5" customHeight="1">
      <c r="A266" s="14" t="s">
        <v>330</v>
      </c>
      <c r="B266" s="66">
        <v>0.001743</v>
      </c>
      <c r="C266" s="66">
        <f t="shared" si="4"/>
        <v>0.0021050211</v>
      </c>
      <c r="D266" s="8"/>
      <c r="E266" s="1"/>
      <c r="F266" s="9"/>
      <c r="G266" s="31"/>
      <c r="H266" s="1"/>
      <c r="I266" s="1"/>
      <c r="J266" s="1"/>
      <c r="K266" s="9"/>
      <c r="L266" s="8"/>
      <c r="M266" s="1"/>
      <c r="N266" s="1"/>
      <c r="O266" s="1"/>
      <c r="P266" s="9"/>
      <c r="Q266" s="36"/>
      <c r="R266" s="33"/>
      <c r="S266" s="33"/>
      <c r="T266" s="33"/>
      <c r="U266" s="37"/>
      <c r="V266" s="8"/>
      <c r="W266" s="20"/>
      <c r="X266" s="1"/>
      <c r="Y266" s="1"/>
      <c r="Z266" s="21"/>
      <c r="AA266" s="8"/>
      <c r="AB266" s="20"/>
      <c r="AC266" s="1"/>
      <c r="AD266" s="1"/>
      <c r="AE266" s="21"/>
      <c r="AF266" s="8"/>
      <c r="AG266" s="20"/>
      <c r="AH266" s="1"/>
      <c r="AI266" s="1"/>
      <c r="AJ266" s="176"/>
    </row>
    <row r="267" spans="1:36" ht="19.5" customHeight="1">
      <c r="A267" s="13" t="s">
        <v>404</v>
      </c>
      <c r="B267" s="64">
        <v>0.01196</v>
      </c>
      <c r="C267" s="64">
        <f t="shared" si="4"/>
        <v>0.014444092</v>
      </c>
      <c r="D267" s="10"/>
      <c r="E267" s="2"/>
      <c r="F267" s="11"/>
      <c r="G267" s="30"/>
      <c r="H267" s="27"/>
      <c r="I267" s="27"/>
      <c r="J267" s="27"/>
      <c r="K267" s="28"/>
      <c r="L267" s="10"/>
      <c r="M267" s="2"/>
      <c r="N267" s="2"/>
      <c r="O267" s="2"/>
      <c r="P267" s="11"/>
      <c r="Q267" s="38"/>
      <c r="R267" s="34"/>
      <c r="S267" s="34"/>
      <c r="T267" s="34"/>
      <c r="U267" s="39"/>
      <c r="V267" s="10"/>
      <c r="W267" s="18"/>
      <c r="X267" s="2"/>
      <c r="Y267" s="2"/>
      <c r="Z267" s="19"/>
      <c r="AA267" s="10"/>
      <c r="AB267" s="18"/>
      <c r="AC267" s="2"/>
      <c r="AD267" s="2"/>
      <c r="AE267" s="19"/>
      <c r="AF267" s="10"/>
      <c r="AG267" s="18"/>
      <c r="AH267" s="2"/>
      <c r="AI267" s="2"/>
      <c r="AJ267" s="175"/>
    </row>
    <row r="268" spans="1:36" ht="19.5" customHeight="1">
      <c r="A268" s="14" t="s">
        <v>405</v>
      </c>
      <c r="B268" s="66">
        <v>0.0116</v>
      </c>
      <c r="C268" s="66">
        <f t="shared" si="4"/>
        <v>0.014009319999999999</v>
      </c>
      <c r="D268" s="8"/>
      <c r="E268" s="1"/>
      <c r="F268" s="9"/>
      <c r="G268" s="31"/>
      <c r="H268" s="1"/>
      <c r="I268" s="1"/>
      <c r="J268" s="1"/>
      <c r="K268" s="9"/>
      <c r="L268" s="8"/>
      <c r="M268" s="1"/>
      <c r="N268" s="1"/>
      <c r="O268" s="1"/>
      <c r="P268" s="9"/>
      <c r="Q268" s="36"/>
      <c r="R268" s="33"/>
      <c r="S268" s="33"/>
      <c r="T268" s="33"/>
      <c r="U268" s="37"/>
      <c r="V268" s="8"/>
      <c r="W268" s="20"/>
      <c r="X268" s="1"/>
      <c r="Y268" s="1"/>
      <c r="Z268" s="21"/>
      <c r="AA268" s="8"/>
      <c r="AB268" s="20"/>
      <c r="AC268" s="1"/>
      <c r="AD268" s="1"/>
      <c r="AE268" s="21"/>
      <c r="AF268" s="8"/>
      <c r="AG268" s="20"/>
      <c r="AH268" s="1"/>
      <c r="AI268" s="1"/>
      <c r="AJ268" s="176"/>
    </row>
    <row r="269" spans="1:36" ht="19.5" customHeight="1">
      <c r="A269" s="13" t="s">
        <v>457</v>
      </c>
      <c r="B269" s="64">
        <v>0.032875</v>
      </c>
      <c r="C269" s="64">
        <f t="shared" si="4"/>
        <v>0.0397031375</v>
      </c>
      <c r="D269" s="10"/>
      <c r="E269" s="2"/>
      <c r="F269" s="11"/>
      <c r="G269" s="30"/>
      <c r="H269" s="27"/>
      <c r="I269" s="27"/>
      <c r="J269" s="27"/>
      <c r="K269" s="28"/>
      <c r="L269" s="10"/>
      <c r="M269" s="2"/>
      <c r="N269" s="2"/>
      <c r="O269" s="2"/>
      <c r="P269" s="11"/>
      <c r="Q269" s="38"/>
      <c r="R269" s="34"/>
      <c r="S269" s="34"/>
      <c r="T269" s="34"/>
      <c r="U269" s="39"/>
      <c r="V269" s="10"/>
      <c r="W269" s="18"/>
      <c r="X269" s="2"/>
      <c r="Y269" s="2"/>
      <c r="Z269" s="19"/>
      <c r="AA269" s="10"/>
      <c r="AB269" s="18"/>
      <c r="AC269" s="2"/>
      <c r="AD269" s="2"/>
      <c r="AE269" s="19"/>
      <c r="AF269" s="10"/>
      <c r="AG269" s="18"/>
      <c r="AH269" s="2"/>
      <c r="AI269" s="2"/>
      <c r="AJ269" s="175"/>
    </row>
    <row r="270" spans="1:36" ht="19.5" customHeight="1">
      <c r="A270" s="14" t="s">
        <v>406</v>
      </c>
      <c r="B270" s="66">
        <v>0.056014</v>
      </c>
      <c r="C270" s="66">
        <f t="shared" si="4"/>
        <v>0.0676481078</v>
      </c>
      <c r="D270" s="8"/>
      <c r="E270" s="1"/>
      <c r="F270" s="9"/>
      <c r="G270" s="31"/>
      <c r="H270" s="1"/>
      <c r="I270" s="1"/>
      <c r="J270" s="1"/>
      <c r="K270" s="9"/>
      <c r="L270" s="8"/>
      <c r="M270" s="1"/>
      <c r="N270" s="1"/>
      <c r="O270" s="1"/>
      <c r="P270" s="9"/>
      <c r="Q270" s="36"/>
      <c r="R270" s="33"/>
      <c r="S270" s="33"/>
      <c r="T270" s="33"/>
      <c r="U270" s="37"/>
      <c r="V270" s="8"/>
      <c r="W270" s="20"/>
      <c r="X270" s="1"/>
      <c r="Y270" s="1"/>
      <c r="Z270" s="21"/>
      <c r="AA270" s="8"/>
      <c r="AB270" s="20"/>
      <c r="AC270" s="1"/>
      <c r="AD270" s="1"/>
      <c r="AE270" s="21"/>
      <c r="AF270" s="8"/>
      <c r="AG270" s="20"/>
      <c r="AH270" s="1"/>
      <c r="AI270" s="1"/>
      <c r="AJ270" s="176"/>
    </row>
    <row r="271" spans="1:36" ht="19.5" customHeight="1">
      <c r="A271" s="13" t="s">
        <v>331</v>
      </c>
      <c r="B271" s="64">
        <v>0.80782</v>
      </c>
      <c r="C271" s="64">
        <f t="shared" si="4"/>
        <v>0.975604214</v>
      </c>
      <c r="D271" s="10"/>
      <c r="E271" s="2"/>
      <c r="F271" s="11"/>
      <c r="G271" s="30"/>
      <c r="H271" s="27"/>
      <c r="I271" s="27"/>
      <c r="J271" s="27"/>
      <c r="K271" s="28"/>
      <c r="L271" s="10"/>
      <c r="M271" s="2"/>
      <c r="N271" s="2"/>
      <c r="O271" s="2"/>
      <c r="P271" s="11"/>
      <c r="Q271" s="38"/>
      <c r="R271" s="34"/>
      <c r="S271" s="34"/>
      <c r="T271" s="34"/>
      <c r="U271" s="39"/>
      <c r="V271" s="10"/>
      <c r="W271" s="18"/>
      <c r="X271" s="2"/>
      <c r="Y271" s="2"/>
      <c r="Z271" s="19"/>
      <c r="AA271" s="10"/>
      <c r="AB271" s="18"/>
      <c r="AC271" s="2"/>
      <c r="AD271" s="2"/>
      <c r="AE271" s="19"/>
      <c r="AF271" s="10"/>
      <c r="AG271" s="18"/>
      <c r="AH271" s="2"/>
      <c r="AI271" s="2"/>
      <c r="AJ271" s="175"/>
    </row>
    <row r="272" spans="1:36" ht="19.5" customHeight="1">
      <c r="A272" s="14" t="s">
        <v>332</v>
      </c>
      <c r="B272" s="66">
        <v>0.031914</v>
      </c>
      <c r="C272" s="66">
        <f t="shared" si="4"/>
        <v>0.0385425378</v>
      </c>
      <c r="D272" s="8"/>
      <c r="E272" s="1"/>
      <c r="F272" s="9"/>
      <c r="G272" s="31"/>
      <c r="H272" s="1"/>
      <c r="I272" s="1"/>
      <c r="J272" s="1"/>
      <c r="K272" s="9"/>
      <c r="L272" s="8"/>
      <c r="M272" s="1"/>
      <c r="N272" s="1"/>
      <c r="O272" s="1"/>
      <c r="P272" s="9"/>
      <c r="Q272" s="36"/>
      <c r="R272" s="33"/>
      <c r="S272" s="33"/>
      <c r="T272" s="33"/>
      <c r="U272" s="37"/>
      <c r="V272" s="8"/>
      <c r="W272" s="20"/>
      <c r="X272" s="1"/>
      <c r="Y272" s="1"/>
      <c r="Z272" s="21"/>
      <c r="AA272" s="8"/>
      <c r="AB272" s="20"/>
      <c r="AC272" s="1"/>
      <c r="AD272" s="1"/>
      <c r="AE272" s="21"/>
      <c r="AF272" s="8"/>
      <c r="AG272" s="20"/>
      <c r="AH272" s="1"/>
      <c r="AI272" s="1"/>
      <c r="AJ272" s="176"/>
    </row>
    <row r="273" spans="1:36" ht="19.5" customHeight="1">
      <c r="A273" s="13" t="s">
        <v>407</v>
      </c>
      <c r="B273" s="64">
        <v>0.01166</v>
      </c>
      <c r="C273" s="64">
        <f t="shared" si="4"/>
        <v>0.014081782000000001</v>
      </c>
      <c r="D273" s="10"/>
      <c r="E273" s="2"/>
      <c r="F273" s="11"/>
      <c r="G273" s="30"/>
      <c r="H273" s="27"/>
      <c r="I273" s="27"/>
      <c r="J273" s="27"/>
      <c r="K273" s="28"/>
      <c r="L273" s="10"/>
      <c r="M273" s="2"/>
      <c r="N273" s="2"/>
      <c r="O273" s="2"/>
      <c r="P273" s="11"/>
      <c r="Q273" s="38"/>
      <c r="R273" s="34"/>
      <c r="S273" s="34"/>
      <c r="T273" s="34"/>
      <c r="U273" s="39"/>
      <c r="V273" s="10"/>
      <c r="W273" s="18"/>
      <c r="X273" s="2"/>
      <c r="Y273" s="2"/>
      <c r="Z273" s="19"/>
      <c r="AA273" s="10"/>
      <c r="AB273" s="18"/>
      <c r="AC273" s="2"/>
      <c r="AD273" s="2"/>
      <c r="AE273" s="19"/>
      <c r="AF273" s="10"/>
      <c r="AG273" s="18"/>
      <c r="AH273" s="2"/>
      <c r="AI273" s="2"/>
      <c r="AJ273" s="175"/>
    </row>
    <row r="274" spans="1:36" ht="19.5" customHeight="1">
      <c r="A274" s="14" t="s">
        <v>408</v>
      </c>
      <c r="B274" s="66">
        <v>0.287524</v>
      </c>
      <c r="C274" s="66">
        <f t="shared" si="4"/>
        <v>0.3472427348</v>
      </c>
      <c r="D274" s="8"/>
      <c r="E274" s="1"/>
      <c r="F274" s="9"/>
      <c r="G274" s="31"/>
      <c r="H274" s="1"/>
      <c r="I274" s="1"/>
      <c r="J274" s="1"/>
      <c r="K274" s="9"/>
      <c r="L274" s="8"/>
      <c r="M274" s="1"/>
      <c r="N274" s="1"/>
      <c r="O274" s="1"/>
      <c r="P274" s="9"/>
      <c r="Q274" s="36"/>
      <c r="R274" s="33"/>
      <c r="S274" s="33"/>
      <c r="T274" s="33"/>
      <c r="U274" s="37"/>
      <c r="V274" s="8"/>
      <c r="W274" s="20"/>
      <c r="X274" s="1"/>
      <c r="Y274" s="1"/>
      <c r="Z274" s="21"/>
      <c r="AA274" s="8"/>
      <c r="AB274" s="20"/>
      <c r="AC274" s="1"/>
      <c r="AD274" s="1"/>
      <c r="AE274" s="21"/>
      <c r="AF274" s="8"/>
      <c r="AG274" s="20"/>
      <c r="AH274" s="1"/>
      <c r="AI274" s="1"/>
      <c r="AJ274" s="176"/>
    </row>
    <row r="275" spans="1:36" ht="19.5" customHeight="1">
      <c r="A275" s="13" t="s">
        <v>333</v>
      </c>
      <c r="B275" s="64">
        <v>0.007392</v>
      </c>
      <c r="C275" s="64">
        <f t="shared" si="4"/>
        <v>0.0089273184</v>
      </c>
      <c r="D275" s="10"/>
      <c r="E275" s="2"/>
      <c r="F275" s="11"/>
      <c r="G275" s="30"/>
      <c r="H275" s="27"/>
      <c r="I275" s="27"/>
      <c r="J275" s="27"/>
      <c r="K275" s="28"/>
      <c r="L275" s="10"/>
      <c r="M275" s="2"/>
      <c r="N275" s="2"/>
      <c r="O275" s="2"/>
      <c r="P275" s="11"/>
      <c r="Q275" s="38"/>
      <c r="R275" s="34"/>
      <c r="S275" s="34"/>
      <c r="T275" s="34"/>
      <c r="U275" s="39"/>
      <c r="V275" s="10"/>
      <c r="W275" s="18"/>
      <c r="X275" s="2"/>
      <c r="Y275" s="2"/>
      <c r="Z275" s="19"/>
      <c r="AA275" s="10"/>
      <c r="AB275" s="18"/>
      <c r="AC275" s="2"/>
      <c r="AD275" s="2"/>
      <c r="AE275" s="19"/>
      <c r="AF275" s="10"/>
      <c r="AG275" s="18"/>
      <c r="AH275" s="2"/>
      <c r="AI275" s="2"/>
      <c r="AJ275" s="175"/>
    </row>
    <row r="276" spans="1:36" ht="19.5" customHeight="1">
      <c r="A276" s="14" t="s">
        <v>409</v>
      </c>
      <c r="B276" s="66">
        <v>0.007032</v>
      </c>
      <c r="C276" s="66">
        <f t="shared" si="4"/>
        <v>0.0084925464</v>
      </c>
      <c r="D276" s="8"/>
      <c r="E276" s="1"/>
      <c r="F276" s="9"/>
      <c r="G276" s="31"/>
      <c r="H276" s="1"/>
      <c r="I276" s="1"/>
      <c r="J276" s="1"/>
      <c r="K276" s="9"/>
      <c r="L276" s="8"/>
      <c r="M276" s="1"/>
      <c r="N276" s="1"/>
      <c r="O276" s="1"/>
      <c r="P276" s="9"/>
      <c r="Q276" s="36"/>
      <c r="R276" s="33"/>
      <c r="S276" s="33"/>
      <c r="T276" s="33"/>
      <c r="U276" s="37"/>
      <c r="V276" s="8"/>
      <c r="W276" s="20"/>
      <c r="X276" s="1"/>
      <c r="Y276" s="1"/>
      <c r="Z276" s="21"/>
      <c r="AA276" s="8"/>
      <c r="AB276" s="20"/>
      <c r="AC276" s="1"/>
      <c r="AD276" s="1"/>
      <c r="AE276" s="21"/>
      <c r="AF276" s="8"/>
      <c r="AG276" s="20"/>
      <c r="AH276" s="1"/>
      <c r="AI276" s="1"/>
      <c r="AJ276" s="176"/>
    </row>
    <row r="277" spans="1:36" ht="19.5" customHeight="1">
      <c r="A277" s="13" t="s">
        <v>458</v>
      </c>
      <c r="B277" s="64">
        <v>0.018691</v>
      </c>
      <c r="C277" s="64">
        <f t="shared" si="4"/>
        <v>0.022573120699999998</v>
      </c>
      <c r="D277" s="10"/>
      <c r="E277" s="2"/>
      <c r="F277" s="11"/>
      <c r="G277" s="30"/>
      <c r="H277" s="27"/>
      <c r="I277" s="27"/>
      <c r="J277" s="27"/>
      <c r="K277" s="28"/>
      <c r="L277" s="10"/>
      <c r="M277" s="2"/>
      <c r="N277" s="2"/>
      <c r="O277" s="2"/>
      <c r="P277" s="11"/>
      <c r="Q277" s="38"/>
      <c r="R277" s="34"/>
      <c r="S277" s="34"/>
      <c r="T277" s="34"/>
      <c r="U277" s="39"/>
      <c r="V277" s="10"/>
      <c r="W277" s="18"/>
      <c r="X277" s="2"/>
      <c r="Y277" s="2"/>
      <c r="Z277" s="19"/>
      <c r="AA277" s="10"/>
      <c r="AB277" s="18"/>
      <c r="AC277" s="2"/>
      <c r="AD277" s="2"/>
      <c r="AE277" s="19"/>
      <c r="AF277" s="10"/>
      <c r="AG277" s="18"/>
      <c r="AH277" s="2"/>
      <c r="AI277" s="2"/>
      <c r="AJ277" s="175"/>
    </row>
    <row r="278" spans="1:36" ht="19.5" customHeight="1">
      <c r="A278" s="14" t="s">
        <v>388</v>
      </c>
      <c r="B278" s="66">
        <v>0.009075</v>
      </c>
      <c r="C278" s="66">
        <f t="shared" si="4"/>
        <v>0.0109598775</v>
      </c>
      <c r="D278" s="8"/>
      <c r="E278" s="1"/>
      <c r="F278" s="9"/>
      <c r="G278" s="31"/>
      <c r="H278" s="1"/>
      <c r="I278" s="1"/>
      <c r="J278" s="1"/>
      <c r="K278" s="9"/>
      <c r="L278" s="8"/>
      <c r="M278" s="1"/>
      <c r="N278" s="1"/>
      <c r="O278" s="1"/>
      <c r="P278" s="9"/>
      <c r="Q278" s="36"/>
      <c r="R278" s="33"/>
      <c r="S278" s="33"/>
      <c r="T278" s="33"/>
      <c r="U278" s="37"/>
      <c r="V278" s="8"/>
      <c r="W278" s="20"/>
      <c r="X278" s="1"/>
      <c r="Y278" s="1"/>
      <c r="Z278" s="21"/>
      <c r="AA278" s="8"/>
      <c r="AB278" s="20"/>
      <c r="AC278" s="1"/>
      <c r="AD278" s="1"/>
      <c r="AE278" s="21"/>
      <c r="AF278" s="8"/>
      <c r="AG278" s="20"/>
      <c r="AH278" s="1"/>
      <c r="AI278" s="1"/>
      <c r="AJ278" s="176"/>
    </row>
    <row r="279" spans="1:36" ht="19.5" customHeight="1">
      <c r="A279" s="13" t="s">
        <v>389</v>
      </c>
      <c r="B279" s="64">
        <v>0.01767</v>
      </c>
      <c r="C279" s="64">
        <f t="shared" si="4"/>
        <v>0.021340059</v>
      </c>
      <c r="D279" s="10"/>
      <c r="E279" s="2"/>
      <c r="F279" s="11"/>
      <c r="G279" s="30"/>
      <c r="H279" s="27"/>
      <c r="I279" s="27"/>
      <c r="J279" s="27"/>
      <c r="K279" s="28"/>
      <c r="L279" s="10"/>
      <c r="M279" s="2"/>
      <c r="N279" s="2"/>
      <c r="O279" s="2"/>
      <c r="P279" s="11"/>
      <c r="Q279" s="38"/>
      <c r="R279" s="34"/>
      <c r="S279" s="34"/>
      <c r="T279" s="34"/>
      <c r="U279" s="39"/>
      <c r="V279" s="10"/>
      <c r="W279" s="18"/>
      <c r="X279" s="2"/>
      <c r="Y279" s="2"/>
      <c r="Z279" s="19"/>
      <c r="AA279" s="10"/>
      <c r="AB279" s="18"/>
      <c r="AC279" s="2"/>
      <c r="AD279" s="2"/>
      <c r="AE279" s="19"/>
      <c r="AF279" s="10"/>
      <c r="AG279" s="18"/>
      <c r="AH279" s="2"/>
      <c r="AI279" s="2"/>
      <c r="AJ279" s="175"/>
    </row>
    <row r="280" spans="1:36" ht="19.5" customHeight="1">
      <c r="A280" s="14" t="s">
        <v>390</v>
      </c>
      <c r="B280" s="66">
        <v>0.010758</v>
      </c>
      <c r="C280" s="66">
        <f t="shared" si="4"/>
        <v>0.0129924366</v>
      </c>
      <c r="D280" s="8"/>
      <c r="E280" s="1"/>
      <c r="F280" s="9"/>
      <c r="G280" s="31"/>
      <c r="H280" s="1"/>
      <c r="I280" s="1"/>
      <c r="J280" s="1"/>
      <c r="K280" s="9"/>
      <c r="L280" s="8"/>
      <c r="M280" s="1"/>
      <c r="N280" s="1"/>
      <c r="O280" s="1"/>
      <c r="P280" s="9"/>
      <c r="Q280" s="36"/>
      <c r="R280" s="33"/>
      <c r="S280" s="33"/>
      <c r="T280" s="33"/>
      <c r="U280" s="37"/>
      <c r="V280" s="8"/>
      <c r="W280" s="20"/>
      <c r="X280" s="1"/>
      <c r="Y280" s="1"/>
      <c r="Z280" s="21"/>
      <c r="AA280" s="8"/>
      <c r="AB280" s="20"/>
      <c r="AC280" s="1"/>
      <c r="AD280" s="1"/>
      <c r="AE280" s="21"/>
      <c r="AF280" s="8"/>
      <c r="AG280" s="20"/>
      <c r="AH280" s="1"/>
      <c r="AI280" s="1"/>
      <c r="AJ280" s="176"/>
    </row>
    <row r="281" spans="1:36" ht="19.5" customHeight="1">
      <c r="A281" s="13" t="s">
        <v>391</v>
      </c>
      <c r="B281" s="64">
        <v>0.008474</v>
      </c>
      <c r="C281" s="64">
        <f t="shared" si="4"/>
        <v>0.0102340498</v>
      </c>
      <c r="D281" s="10"/>
      <c r="E281" s="2"/>
      <c r="F281" s="11"/>
      <c r="G281" s="30"/>
      <c r="H281" s="27"/>
      <c r="I281" s="27"/>
      <c r="J281" s="27"/>
      <c r="K281" s="28"/>
      <c r="L281" s="10"/>
      <c r="M281" s="2"/>
      <c r="N281" s="2"/>
      <c r="O281" s="2"/>
      <c r="P281" s="11"/>
      <c r="Q281" s="38"/>
      <c r="R281" s="34"/>
      <c r="S281" s="34"/>
      <c r="T281" s="34"/>
      <c r="U281" s="39"/>
      <c r="V281" s="10"/>
      <c r="W281" s="18"/>
      <c r="X281" s="2"/>
      <c r="Y281" s="2"/>
      <c r="Z281" s="19"/>
      <c r="AA281" s="10"/>
      <c r="AB281" s="18"/>
      <c r="AC281" s="2"/>
      <c r="AD281" s="2"/>
      <c r="AE281" s="19"/>
      <c r="AF281" s="10"/>
      <c r="AG281" s="18"/>
      <c r="AH281" s="2"/>
      <c r="AI281" s="2"/>
      <c r="AJ281" s="175"/>
    </row>
    <row r="282" spans="1:36" ht="19.5" customHeight="1">
      <c r="A282" s="14" t="s">
        <v>115</v>
      </c>
      <c r="B282" s="66">
        <v>0.002584</v>
      </c>
      <c r="C282" s="66">
        <f t="shared" si="4"/>
        <v>0.0031206968</v>
      </c>
      <c r="D282" s="8"/>
      <c r="E282" s="1"/>
      <c r="F282" s="9"/>
      <c r="G282" s="31"/>
      <c r="H282" s="1"/>
      <c r="I282" s="1"/>
      <c r="J282" s="1"/>
      <c r="K282" s="9"/>
      <c r="L282" s="8"/>
      <c r="M282" s="1"/>
      <c r="N282" s="1"/>
      <c r="O282" s="1"/>
      <c r="P282" s="9"/>
      <c r="Q282" s="36"/>
      <c r="R282" s="33"/>
      <c r="S282" s="33"/>
      <c r="T282" s="33"/>
      <c r="U282" s="37"/>
      <c r="V282" s="8"/>
      <c r="W282" s="20"/>
      <c r="X282" s="1"/>
      <c r="Y282" s="1"/>
      <c r="Z282" s="21"/>
      <c r="AA282" s="8"/>
      <c r="AB282" s="20"/>
      <c r="AC282" s="1"/>
      <c r="AD282" s="1"/>
      <c r="AE282" s="21"/>
      <c r="AF282" s="8"/>
      <c r="AG282" s="20"/>
      <c r="AH282" s="1"/>
      <c r="AI282" s="1"/>
      <c r="AJ282" s="176"/>
    </row>
    <row r="283" spans="1:36" ht="19.5" customHeight="1">
      <c r="A283" s="13" t="s">
        <v>387</v>
      </c>
      <c r="B283" s="64">
        <v>0.003606</v>
      </c>
      <c r="C283" s="64">
        <f t="shared" si="4"/>
        <v>0.0043549662</v>
      </c>
      <c r="D283" s="10"/>
      <c r="E283" s="2"/>
      <c r="F283" s="11"/>
      <c r="G283" s="30"/>
      <c r="H283" s="27"/>
      <c r="I283" s="27"/>
      <c r="J283" s="27"/>
      <c r="K283" s="28"/>
      <c r="L283" s="10"/>
      <c r="M283" s="2"/>
      <c r="N283" s="2"/>
      <c r="O283" s="2"/>
      <c r="P283" s="11"/>
      <c r="Q283" s="38"/>
      <c r="R283" s="34"/>
      <c r="S283" s="34"/>
      <c r="T283" s="34"/>
      <c r="U283" s="39"/>
      <c r="V283" s="10"/>
      <c r="W283" s="18"/>
      <c r="X283" s="2"/>
      <c r="Y283" s="2"/>
      <c r="Z283" s="19"/>
      <c r="AA283" s="10"/>
      <c r="AB283" s="18"/>
      <c r="AC283" s="2"/>
      <c r="AD283" s="2"/>
      <c r="AE283" s="19"/>
      <c r="AF283" s="10"/>
      <c r="AG283" s="18"/>
      <c r="AH283" s="2"/>
      <c r="AI283" s="2"/>
      <c r="AJ283" s="175"/>
    </row>
    <row r="284" spans="1:36" ht="19.5" customHeight="1">
      <c r="A284" s="14" t="s">
        <v>334</v>
      </c>
      <c r="B284" s="66">
        <v>0.002104</v>
      </c>
      <c r="C284" s="66">
        <f t="shared" si="4"/>
        <v>0.0025410008</v>
      </c>
      <c r="D284" s="8"/>
      <c r="E284" s="1"/>
      <c r="F284" s="9"/>
      <c r="G284" s="31"/>
      <c r="H284" s="1"/>
      <c r="I284" s="1"/>
      <c r="J284" s="1"/>
      <c r="K284" s="9"/>
      <c r="L284" s="8"/>
      <c r="M284" s="1"/>
      <c r="N284" s="1"/>
      <c r="O284" s="1"/>
      <c r="P284" s="9"/>
      <c r="Q284" s="36"/>
      <c r="R284" s="33"/>
      <c r="S284" s="33"/>
      <c r="T284" s="33"/>
      <c r="U284" s="37"/>
      <c r="V284" s="8"/>
      <c r="W284" s="20"/>
      <c r="X284" s="1"/>
      <c r="Y284" s="1"/>
      <c r="Z284" s="21"/>
      <c r="AA284" s="8"/>
      <c r="AB284" s="20"/>
      <c r="AC284" s="1"/>
      <c r="AD284" s="1"/>
      <c r="AE284" s="21"/>
      <c r="AF284" s="8"/>
      <c r="AG284" s="20"/>
      <c r="AH284" s="1"/>
      <c r="AI284" s="1"/>
      <c r="AJ284" s="176"/>
    </row>
    <row r="285" spans="1:36" ht="19.5" customHeight="1">
      <c r="A285" s="13" t="s">
        <v>335</v>
      </c>
      <c r="B285" s="64">
        <v>0.036962</v>
      </c>
      <c r="C285" s="64">
        <f t="shared" si="4"/>
        <v>0.0446390074</v>
      </c>
      <c r="D285" s="10"/>
      <c r="E285" s="2"/>
      <c r="F285" s="11"/>
      <c r="G285" s="30"/>
      <c r="H285" s="27"/>
      <c r="I285" s="27"/>
      <c r="J285" s="27"/>
      <c r="K285" s="28"/>
      <c r="L285" s="10"/>
      <c r="M285" s="2"/>
      <c r="N285" s="2"/>
      <c r="O285" s="2"/>
      <c r="P285" s="11"/>
      <c r="Q285" s="38"/>
      <c r="R285" s="34"/>
      <c r="S285" s="34"/>
      <c r="T285" s="34"/>
      <c r="U285" s="39"/>
      <c r="V285" s="10"/>
      <c r="W285" s="18"/>
      <c r="X285" s="2"/>
      <c r="Y285" s="2"/>
      <c r="Z285" s="19"/>
      <c r="AA285" s="10"/>
      <c r="AB285" s="18"/>
      <c r="AC285" s="2"/>
      <c r="AD285" s="2"/>
      <c r="AE285" s="19"/>
      <c r="AF285" s="10"/>
      <c r="AG285" s="18"/>
      <c r="AH285" s="2"/>
      <c r="AI285" s="2"/>
      <c r="AJ285" s="175"/>
    </row>
    <row r="286" spans="1:36" ht="19.5" customHeight="1">
      <c r="A286" s="14" t="s">
        <v>459</v>
      </c>
      <c r="B286" s="66">
        <v>0.137752</v>
      </c>
      <c r="C286" s="66">
        <f t="shared" si="4"/>
        <v>0.16636309040000002</v>
      </c>
      <c r="D286" s="8"/>
      <c r="E286" s="1"/>
      <c r="F286" s="9"/>
      <c r="G286" s="31"/>
      <c r="H286" s="1"/>
      <c r="I286" s="1"/>
      <c r="J286" s="1"/>
      <c r="K286" s="9"/>
      <c r="L286" s="8"/>
      <c r="M286" s="1"/>
      <c r="N286" s="1"/>
      <c r="O286" s="1"/>
      <c r="P286" s="9"/>
      <c r="Q286" s="36"/>
      <c r="R286" s="33"/>
      <c r="S286" s="33"/>
      <c r="T286" s="33"/>
      <c r="U286" s="37"/>
      <c r="V286" s="8"/>
      <c r="W286" s="20"/>
      <c r="X286" s="1"/>
      <c r="Y286" s="1"/>
      <c r="Z286" s="21"/>
      <c r="AA286" s="8"/>
      <c r="AB286" s="20"/>
      <c r="AC286" s="1"/>
      <c r="AD286" s="1"/>
      <c r="AE286" s="21"/>
      <c r="AF286" s="8"/>
      <c r="AG286" s="20"/>
      <c r="AH286" s="1"/>
      <c r="AI286" s="1"/>
      <c r="AJ286" s="176"/>
    </row>
    <row r="287" spans="1:36" ht="19.5" customHeight="1">
      <c r="A287" s="13" t="s">
        <v>336</v>
      </c>
      <c r="B287" s="64">
        <v>0.149472</v>
      </c>
      <c r="C287" s="64">
        <f t="shared" si="4"/>
        <v>0.18051733439999998</v>
      </c>
      <c r="D287" s="10"/>
      <c r="E287" s="2"/>
      <c r="F287" s="11"/>
      <c r="G287" s="30"/>
      <c r="H287" s="27"/>
      <c r="I287" s="27"/>
      <c r="J287" s="27"/>
      <c r="K287" s="28"/>
      <c r="L287" s="10"/>
      <c r="M287" s="2"/>
      <c r="N287" s="2"/>
      <c r="O287" s="2"/>
      <c r="P287" s="11"/>
      <c r="Q287" s="38"/>
      <c r="R287" s="34"/>
      <c r="S287" s="34"/>
      <c r="T287" s="34"/>
      <c r="U287" s="39"/>
      <c r="V287" s="10"/>
      <c r="W287" s="18"/>
      <c r="X287" s="2"/>
      <c r="Y287" s="2"/>
      <c r="Z287" s="19"/>
      <c r="AA287" s="10"/>
      <c r="AB287" s="18"/>
      <c r="AC287" s="2"/>
      <c r="AD287" s="2"/>
      <c r="AE287" s="19"/>
      <c r="AF287" s="10"/>
      <c r="AG287" s="18"/>
      <c r="AH287" s="2"/>
      <c r="AI287" s="2"/>
      <c r="AJ287" s="175"/>
    </row>
    <row r="288" spans="1:36" ht="19.5" customHeight="1">
      <c r="A288" s="14" t="s">
        <v>410</v>
      </c>
      <c r="B288" s="66">
        <v>0.130119</v>
      </c>
      <c r="C288" s="66">
        <f t="shared" si="4"/>
        <v>0.15714471630000001</v>
      </c>
      <c r="D288" s="8"/>
      <c r="E288" s="1"/>
      <c r="F288" s="9"/>
      <c r="G288" s="31"/>
      <c r="H288" s="1"/>
      <c r="I288" s="1"/>
      <c r="J288" s="1"/>
      <c r="K288" s="9"/>
      <c r="L288" s="8"/>
      <c r="M288" s="1"/>
      <c r="N288" s="1"/>
      <c r="O288" s="1"/>
      <c r="P288" s="9"/>
      <c r="Q288" s="36"/>
      <c r="R288" s="33"/>
      <c r="S288" s="33"/>
      <c r="T288" s="33"/>
      <c r="U288" s="37"/>
      <c r="V288" s="8"/>
      <c r="W288" s="20"/>
      <c r="X288" s="1"/>
      <c r="Y288" s="1"/>
      <c r="Z288" s="21"/>
      <c r="AA288" s="8"/>
      <c r="AB288" s="20"/>
      <c r="AC288" s="1"/>
      <c r="AD288" s="1"/>
      <c r="AE288" s="21"/>
      <c r="AF288" s="8"/>
      <c r="AG288" s="20"/>
      <c r="AH288" s="1"/>
      <c r="AI288" s="1"/>
      <c r="AJ288" s="176"/>
    </row>
    <row r="289" spans="1:36" ht="19.5" customHeight="1">
      <c r="A289" s="13" t="s">
        <v>337</v>
      </c>
      <c r="B289" s="64">
        <v>0.137752</v>
      </c>
      <c r="C289" s="64">
        <f t="shared" si="4"/>
        <v>0.16636309040000002</v>
      </c>
      <c r="D289" s="10"/>
      <c r="E289" s="2"/>
      <c r="F289" s="11"/>
      <c r="G289" s="30"/>
      <c r="H289" s="27"/>
      <c r="I289" s="27"/>
      <c r="J289" s="27"/>
      <c r="K289" s="28"/>
      <c r="L289" s="10"/>
      <c r="M289" s="2"/>
      <c r="N289" s="2"/>
      <c r="O289" s="2"/>
      <c r="P289" s="11"/>
      <c r="Q289" s="38"/>
      <c r="R289" s="34"/>
      <c r="S289" s="34"/>
      <c r="T289" s="34"/>
      <c r="U289" s="39"/>
      <c r="V289" s="10"/>
      <c r="W289" s="18"/>
      <c r="X289" s="2"/>
      <c r="Y289" s="2"/>
      <c r="Z289" s="19"/>
      <c r="AA289" s="10"/>
      <c r="AB289" s="18"/>
      <c r="AC289" s="2"/>
      <c r="AD289" s="2"/>
      <c r="AE289" s="19"/>
      <c r="AF289" s="10"/>
      <c r="AG289" s="18"/>
      <c r="AH289" s="2"/>
      <c r="AI289" s="2"/>
      <c r="AJ289" s="175"/>
    </row>
    <row r="290" spans="1:36" ht="19.5" customHeight="1">
      <c r="A290" s="14" t="s">
        <v>338</v>
      </c>
      <c r="B290" s="66">
        <v>0.014544</v>
      </c>
      <c r="C290" s="66">
        <f t="shared" si="4"/>
        <v>0.017564788799999998</v>
      </c>
      <c r="D290" s="8"/>
      <c r="E290" s="1"/>
      <c r="F290" s="9"/>
      <c r="G290" s="31"/>
      <c r="H290" s="1"/>
      <c r="I290" s="1"/>
      <c r="J290" s="1"/>
      <c r="K290" s="9"/>
      <c r="L290" s="8"/>
      <c r="M290" s="1"/>
      <c r="N290" s="1"/>
      <c r="O290" s="1"/>
      <c r="P290" s="9"/>
      <c r="Q290" s="36"/>
      <c r="R290" s="33"/>
      <c r="S290" s="33"/>
      <c r="T290" s="33"/>
      <c r="U290" s="37"/>
      <c r="V290" s="8"/>
      <c r="W290" s="20"/>
      <c r="X290" s="1"/>
      <c r="Y290" s="1"/>
      <c r="Z290" s="21"/>
      <c r="AA290" s="8"/>
      <c r="AB290" s="20"/>
      <c r="AC290" s="1"/>
      <c r="AD290" s="1"/>
      <c r="AE290" s="21"/>
      <c r="AF290" s="8"/>
      <c r="AG290" s="20"/>
      <c r="AH290" s="1"/>
      <c r="AI290" s="1"/>
      <c r="AJ290" s="176"/>
    </row>
    <row r="291" spans="1:36" ht="19.5" customHeight="1">
      <c r="A291" s="13" t="s">
        <v>339</v>
      </c>
      <c r="B291" s="64">
        <v>0.014544</v>
      </c>
      <c r="C291" s="64">
        <f t="shared" si="4"/>
        <v>0.017564788799999998</v>
      </c>
      <c r="D291" s="10"/>
      <c r="E291" s="2"/>
      <c r="F291" s="11"/>
      <c r="G291" s="30"/>
      <c r="H291" s="27"/>
      <c r="I291" s="27"/>
      <c r="J291" s="27"/>
      <c r="K291" s="28"/>
      <c r="L291" s="10"/>
      <c r="M291" s="2"/>
      <c r="N291" s="2"/>
      <c r="O291" s="2"/>
      <c r="P291" s="11"/>
      <c r="Q291" s="38"/>
      <c r="R291" s="34"/>
      <c r="S291" s="34"/>
      <c r="T291" s="34"/>
      <c r="U291" s="39"/>
      <c r="V291" s="10"/>
      <c r="W291" s="18"/>
      <c r="X291" s="2"/>
      <c r="Y291" s="2"/>
      <c r="Z291" s="19"/>
      <c r="AA291" s="10"/>
      <c r="AB291" s="18"/>
      <c r="AC291" s="2"/>
      <c r="AD291" s="2"/>
      <c r="AE291" s="19"/>
      <c r="AF291" s="10"/>
      <c r="AG291" s="18"/>
      <c r="AH291" s="2"/>
      <c r="AI291" s="2"/>
      <c r="AJ291" s="175"/>
    </row>
    <row r="292" spans="1:36" ht="19.5" customHeight="1">
      <c r="A292" s="14" t="s">
        <v>340</v>
      </c>
      <c r="B292" s="66">
        <v>0.008655</v>
      </c>
      <c r="C292" s="66">
        <f t="shared" si="4"/>
        <v>0.010452643499999999</v>
      </c>
      <c r="D292" s="8"/>
      <c r="E292" s="1"/>
      <c r="F292" s="9"/>
      <c r="G292" s="31"/>
      <c r="H292" s="1"/>
      <c r="I292" s="1"/>
      <c r="J292" s="1"/>
      <c r="K292" s="9"/>
      <c r="L292" s="8"/>
      <c r="M292" s="1"/>
      <c r="N292" s="1"/>
      <c r="O292" s="1"/>
      <c r="P292" s="9"/>
      <c r="Q292" s="36"/>
      <c r="R292" s="33"/>
      <c r="S292" s="33"/>
      <c r="T292" s="33"/>
      <c r="U292" s="37"/>
      <c r="V292" s="8"/>
      <c r="W292" s="20"/>
      <c r="X292" s="1"/>
      <c r="Y292" s="1"/>
      <c r="Z292" s="21"/>
      <c r="AA292" s="8"/>
      <c r="AB292" s="20"/>
      <c r="AC292" s="1"/>
      <c r="AD292" s="1"/>
      <c r="AE292" s="21"/>
      <c r="AF292" s="8"/>
      <c r="AG292" s="20"/>
      <c r="AH292" s="1"/>
      <c r="AI292" s="1"/>
      <c r="AJ292" s="176"/>
    </row>
    <row r="293" spans="1:36" ht="19.5" customHeight="1">
      <c r="A293" s="13" t="s">
        <v>341</v>
      </c>
      <c r="B293" s="64">
        <v>0.004928</v>
      </c>
      <c r="C293" s="64">
        <f t="shared" si="4"/>
        <v>0.0059515456</v>
      </c>
      <c r="D293" s="10"/>
      <c r="E293" s="2"/>
      <c r="F293" s="11"/>
      <c r="G293" s="30"/>
      <c r="H293" s="27"/>
      <c r="I293" s="27"/>
      <c r="J293" s="27"/>
      <c r="K293" s="28"/>
      <c r="L293" s="10"/>
      <c r="M293" s="2"/>
      <c r="N293" s="2"/>
      <c r="O293" s="2"/>
      <c r="P293" s="11"/>
      <c r="Q293" s="38"/>
      <c r="R293" s="34"/>
      <c r="S293" s="34"/>
      <c r="T293" s="34"/>
      <c r="U293" s="39"/>
      <c r="V293" s="10"/>
      <c r="W293" s="18"/>
      <c r="X293" s="2"/>
      <c r="Y293" s="2"/>
      <c r="Z293" s="19"/>
      <c r="AA293" s="10"/>
      <c r="AB293" s="18"/>
      <c r="AC293" s="2"/>
      <c r="AD293" s="2"/>
      <c r="AE293" s="19"/>
      <c r="AF293" s="10"/>
      <c r="AG293" s="18"/>
      <c r="AH293" s="2"/>
      <c r="AI293" s="2"/>
      <c r="AJ293" s="175"/>
    </row>
    <row r="294" spans="1:36" ht="19.5" customHeight="1">
      <c r="A294" s="53" t="s">
        <v>342</v>
      </c>
      <c r="B294" s="67">
        <v>0.004568</v>
      </c>
      <c r="C294" s="67">
        <f t="shared" si="4"/>
        <v>0.0055167736</v>
      </c>
      <c r="D294" s="54"/>
      <c r="E294" s="55"/>
      <c r="F294" s="56"/>
      <c r="G294" s="57"/>
      <c r="H294" s="55"/>
      <c r="I294" s="55"/>
      <c r="J294" s="55"/>
      <c r="K294" s="56"/>
      <c r="L294" s="54"/>
      <c r="M294" s="55"/>
      <c r="N294" s="55"/>
      <c r="O294" s="55"/>
      <c r="P294" s="56"/>
      <c r="Q294" s="58"/>
      <c r="R294" s="59"/>
      <c r="S294" s="59"/>
      <c r="T294" s="59"/>
      <c r="U294" s="60"/>
      <c r="V294" s="54"/>
      <c r="W294" s="61"/>
      <c r="X294" s="55"/>
      <c r="Y294" s="55"/>
      <c r="Z294" s="62"/>
      <c r="AA294" s="54"/>
      <c r="AB294" s="61"/>
      <c r="AC294" s="55"/>
      <c r="AD294" s="55"/>
      <c r="AE294" s="62"/>
      <c r="AF294" s="54"/>
      <c r="AG294" s="61"/>
      <c r="AH294" s="55"/>
      <c r="AI294" s="55"/>
      <c r="AJ294" s="177"/>
    </row>
    <row r="295" spans="1:31" ht="15">
      <c r="A295" s="42"/>
      <c r="B295" s="68"/>
      <c r="C295" s="69"/>
      <c r="G295" s="5"/>
      <c r="H295" s="5"/>
      <c r="I295" s="5"/>
      <c r="J295" s="5"/>
      <c r="K295" s="5"/>
      <c r="L295" s="5"/>
      <c r="M295" s="5"/>
      <c r="N295" s="5"/>
      <c r="Z295" s="63"/>
      <c r="AE295" s="63"/>
    </row>
    <row r="296" spans="1:31" ht="15">
      <c r="A296" s="42"/>
      <c r="B296" s="68"/>
      <c r="C296" s="69"/>
      <c r="G296" s="5"/>
      <c r="H296" s="5"/>
      <c r="I296" s="5"/>
      <c r="J296" s="5"/>
      <c r="K296" s="5"/>
      <c r="L296" s="5"/>
      <c r="M296" s="5"/>
      <c r="N296" s="5"/>
      <c r="Z296" s="23"/>
      <c r="AE296" s="23"/>
    </row>
    <row r="297" spans="1:31" ht="15">
      <c r="A297" s="42"/>
      <c r="B297" s="43"/>
      <c r="G297" s="5"/>
      <c r="H297" s="5"/>
      <c r="I297" s="5"/>
      <c r="J297" s="5"/>
      <c r="K297" s="5"/>
      <c r="L297" s="5"/>
      <c r="M297" s="5"/>
      <c r="N297" s="5"/>
      <c r="Z297" s="23"/>
      <c r="AE297" s="23"/>
    </row>
    <row r="298" spans="1:31" ht="15">
      <c r="A298" s="42"/>
      <c r="B298" s="43"/>
      <c r="G298" s="5"/>
      <c r="H298" s="5"/>
      <c r="I298" s="5"/>
      <c r="J298" s="5"/>
      <c r="K298" s="5"/>
      <c r="L298" s="5"/>
      <c r="M298" s="5"/>
      <c r="N298" s="5"/>
      <c r="Z298" s="23"/>
      <c r="AE298" s="23"/>
    </row>
    <row r="299" spans="1:31" ht="15">
      <c r="A299" s="42"/>
      <c r="B299" s="43"/>
      <c r="G299" s="5"/>
      <c r="H299" s="5"/>
      <c r="I299" s="5"/>
      <c r="J299" s="5"/>
      <c r="K299" s="5"/>
      <c r="L299" s="5"/>
      <c r="M299" s="5"/>
      <c r="N299" s="5"/>
      <c r="Z299" s="23"/>
      <c r="AE299" s="23"/>
    </row>
    <row r="300" spans="1:31" ht="15">
      <c r="A300" s="42"/>
      <c r="B300" s="43"/>
      <c r="G300" s="5"/>
      <c r="H300" s="5"/>
      <c r="I300" s="5"/>
      <c r="J300" s="5"/>
      <c r="K300" s="5"/>
      <c r="L300" s="5"/>
      <c r="M300" s="5"/>
      <c r="N300" s="5"/>
      <c r="Z300" s="23"/>
      <c r="AE300" s="23"/>
    </row>
    <row r="301" spans="1:31" ht="15">
      <c r="A301" s="42"/>
      <c r="B301" s="43"/>
      <c r="G301" s="5"/>
      <c r="H301" s="5"/>
      <c r="I301" s="5"/>
      <c r="J301" s="5"/>
      <c r="K301" s="5"/>
      <c r="L301" s="5"/>
      <c r="M301" s="5"/>
      <c r="N301" s="5"/>
      <c r="Z301" s="23"/>
      <c r="AE301" s="23"/>
    </row>
    <row r="302" spans="1:31" ht="15">
      <c r="A302" s="42"/>
      <c r="B302" s="43"/>
      <c r="G302" s="5"/>
      <c r="H302" s="5"/>
      <c r="I302" s="5"/>
      <c r="J302" s="5"/>
      <c r="K302" s="5"/>
      <c r="L302" s="5"/>
      <c r="M302" s="5"/>
      <c r="N302" s="5"/>
      <c r="Z302" s="23"/>
      <c r="AE302" s="23"/>
    </row>
    <row r="303" spans="1:31" ht="15">
      <c r="A303" s="42"/>
      <c r="B303" s="43"/>
      <c r="G303" s="5"/>
      <c r="H303" s="5"/>
      <c r="I303" s="5"/>
      <c r="J303" s="5"/>
      <c r="K303" s="5"/>
      <c r="L303" s="5"/>
      <c r="M303" s="5"/>
      <c r="N303" s="5"/>
      <c r="Z303" s="23"/>
      <c r="AE303" s="23"/>
    </row>
    <row r="304" spans="1:31" ht="15">
      <c r="A304" s="42"/>
      <c r="B304" s="43"/>
      <c r="G304" s="5"/>
      <c r="H304" s="5"/>
      <c r="I304" s="5"/>
      <c r="J304" s="5"/>
      <c r="K304" s="5"/>
      <c r="L304" s="5"/>
      <c r="M304" s="5"/>
      <c r="N304" s="5"/>
      <c r="Z304" s="23"/>
      <c r="AE304" s="23"/>
    </row>
    <row r="305" spans="1:31" ht="15">
      <c r="A305" s="42"/>
      <c r="B305" s="43"/>
      <c r="G305" s="5"/>
      <c r="H305" s="5"/>
      <c r="I305" s="5"/>
      <c r="J305" s="5"/>
      <c r="K305" s="5"/>
      <c r="L305" s="5"/>
      <c r="M305" s="5"/>
      <c r="N305" s="5"/>
      <c r="Z305" s="23"/>
      <c r="AE305" s="23"/>
    </row>
    <row r="306" spans="1:31" ht="15">
      <c r="A306" s="42"/>
      <c r="B306" s="43"/>
      <c r="G306" s="5"/>
      <c r="H306" s="5"/>
      <c r="I306" s="5"/>
      <c r="J306" s="5"/>
      <c r="K306" s="5"/>
      <c r="L306" s="5"/>
      <c r="M306" s="5"/>
      <c r="N306" s="5"/>
      <c r="Z306" s="23"/>
      <c r="AE306" s="23"/>
    </row>
    <row r="307" spans="1:31" ht="15">
      <c r="A307" s="42"/>
      <c r="B307" s="43"/>
      <c r="G307" s="5"/>
      <c r="H307" s="5"/>
      <c r="I307" s="5"/>
      <c r="J307" s="5"/>
      <c r="K307" s="5"/>
      <c r="L307" s="5"/>
      <c r="M307" s="5"/>
      <c r="N307" s="5"/>
      <c r="Z307" s="23"/>
      <c r="AE307" s="23"/>
    </row>
    <row r="308" spans="1:31" ht="15">
      <c r="A308" s="42"/>
      <c r="B308" s="43"/>
      <c r="G308" s="5"/>
      <c r="H308" s="5"/>
      <c r="I308" s="5"/>
      <c r="J308" s="5"/>
      <c r="K308" s="5"/>
      <c r="L308" s="5"/>
      <c r="M308" s="5"/>
      <c r="N308" s="5"/>
      <c r="Z308" s="23"/>
      <c r="AE308" s="23"/>
    </row>
    <row r="309" spans="1:31" ht="15">
      <c r="A309" s="42"/>
      <c r="B309" s="43"/>
      <c r="G309" s="5"/>
      <c r="H309" s="5"/>
      <c r="I309" s="5"/>
      <c r="J309" s="5"/>
      <c r="K309" s="5"/>
      <c r="L309" s="5"/>
      <c r="M309" s="5"/>
      <c r="N309" s="5"/>
      <c r="Z309" s="23"/>
      <c r="AE309" s="23"/>
    </row>
    <row r="310" spans="1:31" ht="15">
      <c r="A310" s="42"/>
      <c r="B310" s="43"/>
      <c r="G310" s="5"/>
      <c r="H310" s="5"/>
      <c r="I310" s="5"/>
      <c r="J310" s="5"/>
      <c r="K310" s="5"/>
      <c r="L310" s="5"/>
      <c r="M310" s="5"/>
      <c r="N310" s="5"/>
      <c r="Z310" s="23"/>
      <c r="AE310" s="23"/>
    </row>
    <row r="311" spans="1:31" ht="15">
      <c r="A311" s="42"/>
      <c r="B311" s="43"/>
      <c r="G311" s="5"/>
      <c r="H311" s="5"/>
      <c r="I311" s="5"/>
      <c r="J311" s="5"/>
      <c r="K311" s="5"/>
      <c r="L311" s="5"/>
      <c r="M311" s="5"/>
      <c r="N311" s="5"/>
      <c r="Z311" s="23"/>
      <c r="AE311" s="23"/>
    </row>
    <row r="312" spans="1:31" ht="15">
      <c r="A312" s="42"/>
      <c r="B312" s="43"/>
      <c r="G312" s="5"/>
      <c r="H312" s="5"/>
      <c r="I312" s="5"/>
      <c r="J312" s="5"/>
      <c r="K312" s="5"/>
      <c r="L312" s="5"/>
      <c r="M312" s="5"/>
      <c r="N312" s="5"/>
      <c r="Z312" s="23"/>
      <c r="AE312" s="23"/>
    </row>
    <row r="313" spans="1:31" ht="15">
      <c r="A313" s="42"/>
      <c r="B313" s="43"/>
      <c r="G313" s="5"/>
      <c r="H313" s="5"/>
      <c r="I313" s="5"/>
      <c r="J313" s="5"/>
      <c r="K313" s="5"/>
      <c r="L313" s="5"/>
      <c r="M313" s="5"/>
      <c r="N313" s="5"/>
      <c r="Z313" s="23"/>
      <c r="AE313" s="23"/>
    </row>
    <row r="314" spans="1:31" ht="15">
      <c r="A314" s="42"/>
      <c r="B314" s="43"/>
      <c r="G314" s="5"/>
      <c r="H314" s="5"/>
      <c r="I314" s="5"/>
      <c r="J314" s="5"/>
      <c r="K314" s="5"/>
      <c r="L314" s="5"/>
      <c r="M314" s="5"/>
      <c r="N314" s="5"/>
      <c r="Z314" s="23"/>
      <c r="AE314" s="23"/>
    </row>
    <row r="315" spans="1:31" ht="15">
      <c r="A315" s="42"/>
      <c r="B315" s="43"/>
      <c r="G315" s="5"/>
      <c r="H315" s="5"/>
      <c r="I315" s="5"/>
      <c r="J315" s="5"/>
      <c r="K315" s="5"/>
      <c r="L315" s="5"/>
      <c r="M315" s="5"/>
      <c r="N315" s="5"/>
      <c r="Z315" s="23"/>
      <c r="AE315" s="23"/>
    </row>
    <row r="316" spans="1:31" ht="15">
      <c r="A316" s="42"/>
      <c r="B316" s="43"/>
      <c r="G316" s="5"/>
      <c r="H316" s="5"/>
      <c r="I316" s="5"/>
      <c r="J316" s="5"/>
      <c r="K316" s="5"/>
      <c r="L316" s="5"/>
      <c r="M316" s="5"/>
      <c r="N316" s="5"/>
      <c r="Z316" s="23"/>
      <c r="AE316" s="23"/>
    </row>
    <row r="317" spans="1:31" ht="15">
      <c r="A317" s="42"/>
      <c r="B317" s="43"/>
      <c r="G317" s="5"/>
      <c r="H317" s="5"/>
      <c r="I317" s="5"/>
      <c r="J317" s="5"/>
      <c r="K317" s="5"/>
      <c r="L317" s="5"/>
      <c r="M317" s="5"/>
      <c r="N317" s="5"/>
      <c r="Z317" s="23"/>
      <c r="AE317" s="23"/>
    </row>
    <row r="318" spans="1:31" ht="15">
      <c r="A318" s="42"/>
      <c r="B318" s="43"/>
      <c r="G318" s="5"/>
      <c r="H318" s="5"/>
      <c r="I318" s="5"/>
      <c r="J318" s="5"/>
      <c r="K318" s="5"/>
      <c r="L318" s="5"/>
      <c r="M318" s="5"/>
      <c r="N318" s="5"/>
      <c r="Z318" s="23"/>
      <c r="AE318" s="23"/>
    </row>
    <row r="319" spans="1:31" ht="15">
      <c r="A319" s="42"/>
      <c r="B319" s="43"/>
      <c r="G319" s="5"/>
      <c r="H319" s="5"/>
      <c r="I319" s="5"/>
      <c r="J319" s="5"/>
      <c r="K319" s="5"/>
      <c r="L319" s="5"/>
      <c r="M319" s="5"/>
      <c r="N319" s="5"/>
      <c r="Z319" s="23"/>
      <c r="AE319" s="23"/>
    </row>
    <row r="320" spans="1:31" ht="15">
      <c r="A320" s="42"/>
      <c r="B320" s="43"/>
      <c r="G320" s="5"/>
      <c r="H320" s="5"/>
      <c r="I320" s="5"/>
      <c r="J320" s="5"/>
      <c r="K320" s="5"/>
      <c r="L320" s="5"/>
      <c r="M320" s="5"/>
      <c r="N320" s="5"/>
      <c r="Z320" s="23"/>
      <c r="AE320" s="23"/>
    </row>
    <row r="321" spans="1:31" ht="15">
      <c r="A321" s="42"/>
      <c r="B321" s="43"/>
      <c r="G321" s="5"/>
      <c r="H321" s="5"/>
      <c r="I321" s="5"/>
      <c r="J321" s="5"/>
      <c r="K321" s="5"/>
      <c r="L321" s="5"/>
      <c r="M321" s="5"/>
      <c r="N321" s="5"/>
      <c r="Z321" s="23"/>
      <c r="AE321" s="23"/>
    </row>
    <row r="322" spans="1:31" ht="15">
      <c r="A322" s="42"/>
      <c r="B322" s="43"/>
      <c r="G322" s="5"/>
      <c r="H322" s="5"/>
      <c r="I322" s="5"/>
      <c r="J322" s="5"/>
      <c r="K322" s="5"/>
      <c r="L322" s="5"/>
      <c r="M322" s="5"/>
      <c r="N322" s="5"/>
      <c r="Z322" s="23"/>
      <c r="AE322" s="23"/>
    </row>
    <row r="323" spans="1:31" ht="15">
      <c r="A323" s="42"/>
      <c r="B323" s="43"/>
      <c r="G323" s="5"/>
      <c r="H323" s="5"/>
      <c r="I323" s="5"/>
      <c r="J323" s="5"/>
      <c r="K323" s="5"/>
      <c r="L323" s="5"/>
      <c r="M323" s="5"/>
      <c r="N323" s="5"/>
      <c r="Z323" s="23"/>
      <c r="AE323" s="23"/>
    </row>
    <row r="324" spans="1:31" ht="15">
      <c r="A324" s="42"/>
      <c r="B324" s="43"/>
      <c r="G324" s="5"/>
      <c r="H324" s="5"/>
      <c r="I324" s="5"/>
      <c r="J324" s="5"/>
      <c r="K324" s="5"/>
      <c r="L324" s="5"/>
      <c r="M324" s="5"/>
      <c r="N324" s="5"/>
      <c r="Z324" s="23"/>
      <c r="AE324" s="23"/>
    </row>
    <row r="325" spans="1:31" ht="15">
      <c r="A325" s="42"/>
      <c r="B325" s="43"/>
      <c r="G325" s="5"/>
      <c r="H325" s="5"/>
      <c r="I325" s="5"/>
      <c r="J325" s="5"/>
      <c r="K325" s="5"/>
      <c r="L325" s="5"/>
      <c r="M325" s="5"/>
      <c r="N325" s="5"/>
      <c r="Z325" s="23"/>
      <c r="AE325" s="23"/>
    </row>
    <row r="326" spans="1:31" ht="15">
      <c r="A326" s="42"/>
      <c r="B326" s="43"/>
      <c r="G326" s="5"/>
      <c r="H326" s="5"/>
      <c r="I326" s="5"/>
      <c r="J326" s="5"/>
      <c r="K326" s="5"/>
      <c r="L326" s="5"/>
      <c r="M326" s="5"/>
      <c r="N326" s="5"/>
      <c r="Z326" s="23"/>
      <c r="AE326" s="23"/>
    </row>
    <row r="327" spans="1:31" ht="15">
      <c r="A327" s="42"/>
      <c r="B327" s="43"/>
      <c r="G327" s="5"/>
      <c r="H327" s="5"/>
      <c r="I327" s="5"/>
      <c r="J327" s="5"/>
      <c r="K327" s="5"/>
      <c r="L327" s="5"/>
      <c r="M327" s="5"/>
      <c r="N327" s="5"/>
      <c r="Z327" s="23"/>
      <c r="AE327" s="23"/>
    </row>
    <row r="328" spans="1:31" ht="15">
      <c r="A328" s="42"/>
      <c r="B328" s="43"/>
      <c r="G328" s="5"/>
      <c r="H328" s="5"/>
      <c r="I328" s="5"/>
      <c r="J328" s="5"/>
      <c r="K328" s="5"/>
      <c r="L328" s="5"/>
      <c r="M328" s="5"/>
      <c r="N328" s="5"/>
      <c r="Z328" s="23"/>
      <c r="AE328" s="23"/>
    </row>
    <row r="329" spans="1:31" ht="15">
      <c r="A329" s="42"/>
      <c r="B329" s="43"/>
      <c r="G329" s="5"/>
      <c r="H329" s="5"/>
      <c r="I329" s="5"/>
      <c r="J329" s="5"/>
      <c r="K329" s="5"/>
      <c r="L329" s="5"/>
      <c r="M329" s="5"/>
      <c r="N329" s="5"/>
      <c r="Z329" s="23"/>
      <c r="AE329" s="23"/>
    </row>
    <row r="330" spans="1:31" ht="15">
      <c r="A330" s="42"/>
      <c r="B330" s="43"/>
      <c r="G330" s="5"/>
      <c r="H330" s="5"/>
      <c r="I330" s="5"/>
      <c r="J330" s="5"/>
      <c r="K330" s="5"/>
      <c r="L330" s="5"/>
      <c r="M330" s="5"/>
      <c r="N330" s="5"/>
      <c r="Z330" s="23"/>
      <c r="AE330" s="23"/>
    </row>
    <row r="331" spans="1:31" ht="15">
      <c r="A331" s="42"/>
      <c r="B331" s="43"/>
      <c r="G331" s="5"/>
      <c r="H331" s="5"/>
      <c r="I331" s="5"/>
      <c r="J331" s="5"/>
      <c r="K331" s="5"/>
      <c r="L331" s="5"/>
      <c r="M331" s="5"/>
      <c r="N331" s="5"/>
      <c r="Z331" s="23"/>
      <c r="AE331" s="23"/>
    </row>
    <row r="332" spans="1:31" ht="15">
      <c r="A332" s="42"/>
      <c r="B332" s="43"/>
      <c r="G332" s="5"/>
      <c r="H332" s="5"/>
      <c r="I332" s="5"/>
      <c r="J332" s="5"/>
      <c r="K332" s="5"/>
      <c r="L332" s="5"/>
      <c r="M332" s="5"/>
      <c r="N332" s="5"/>
      <c r="Z332" s="23"/>
      <c r="AE332" s="23"/>
    </row>
    <row r="333" spans="1:31" ht="15">
      <c r="A333" s="42"/>
      <c r="B333" s="43"/>
      <c r="G333" s="5"/>
      <c r="H333" s="5"/>
      <c r="I333" s="5"/>
      <c r="J333" s="5"/>
      <c r="K333" s="5"/>
      <c r="L333" s="5"/>
      <c r="M333" s="5"/>
      <c r="N333" s="5"/>
      <c r="Z333" s="23"/>
      <c r="AE333" s="23"/>
    </row>
    <row r="334" spans="1:31" ht="15">
      <c r="A334" s="42"/>
      <c r="B334" s="43"/>
      <c r="G334" s="5"/>
      <c r="H334" s="5"/>
      <c r="I334" s="5"/>
      <c r="J334" s="5"/>
      <c r="K334" s="5"/>
      <c r="L334" s="5"/>
      <c r="M334" s="5"/>
      <c r="N334" s="5"/>
      <c r="Z334" s="23"/>
      <c r="AE334" s="23"/>
    </row>
    <row r="335" spans="1:31" ht="15">
      <c r="A335" s="42"/>
      <c r="B335" s="43"/>
      <c r="G335" s="5"/>
      <c r="H335" s="5"/>
      <c r="I335" s="5"/>
      <c r="J335" s="5"/>
      <c r="K335" s="5"/>
      <c r="L335" s="5"/>
      <c r="M335" s="5"/>
      <c r="N335" s="5"/>
      <c r="Z335" s="23"/>
      <c r="AE335" s="23"/>
    </row>
    <row r="336" spans="1:31" ht="15">
      <c r="A336" s="42"/>
      <c r="B336" s="43"/>
      <c r="G336" s="5"/>
      <c r="H336" s="5"/>
      <c r="I336" s="5"/>
      <c r="J336" s="5"/>
      <c r="K336" s="5"/>
      <c r="L336" s="5"/>
      <c r="M336" s="5"/>
      <c r="N336" s="5"/>
      <c r="Z336" s="23"/>
      <c r="AE336" s="23"/>
    </row>
    <row r="337" spans="1:31" ht="15">
      <c r="A337" s="42"/>
      <c r="B337" s="43"/>
      <c r="G337" s="5"/>
      <c r="H337" s="5"/>
      <c r="I337" s="5"/>
      <c r="J337" s="5"/>
      <c r="K337" s="5"/>
      <c r="L337" s="5"/>
      <c r="M337" s="5"/>
      <c r="N337" s="5"/>
      <c r="Z337" s="23"/>
      <c r="AE337" s="23"/>
    </row>
    <row r="338" spans="1:31" ht="15">
      <c r="A338" s="42"/>
      <c r="B338" s="43"/>
      <c r="G338" s="5"/>
      <c r="H338" s="5"/>
      <c r="I338" s="5"/>
      <c r="J338" s="5"/>
      <c r="K338" s="5"/>
      <c r="L338" s="5"/>
      <c r="M338" s="5"/>
      <c r="N338" s="5"/>
      <c r="Z338" s="23"/>
      <c r="AE338" s="23"/>
    </row>
    <row r="339" spans="1:31" ht="15">
      <c r="A339" s="42"/>
      <c r="B339" s="43"/>
      <c r="G339" s="5"/>
      <c r="H339" s="5"/>
      <c r="I339" s="5"/>
      <c r="J339" s="5"/>
      <c r="K339" s="5"/>
      <c r="L339" s="5"/>
      <c r="M339" s="5"/>
      <c r="N339" s="5"/>
      <c r="Z339" s="23"/>
      <c r="AE339" s="23"/>
    </row>
    <row r="340" spans="1:31" ht="15">
      <c r="A340" s="42"/>
      <c r="B340" s="43"/>
      <c r="G340" s="5"/>
      <c r="H340" s="5"/>
      <c r="I340" s="5"/>
      <c r="J340" s="5"/>
      <c r="K340" s="5"/>
      <c r="L340" s="5"/>
      <c r="M340" s="5"/>
      <c r="N340" s="5"/>
      <c r="Z340" s="23"/>
      <c r="AE340" s="23"/>
    </row>
    <row r="341" spans="1:31" ht="15">
      <c r="A341" s="42"/>
      <c r="B341" s="43"/>
      <c r="G341" s="5"/>
      <c r="H341" s="5"/>
      <c r="I341" s="5"/>
      <c r="J341" s="5"/>
      <c r="K341" s="5"/>
      <c r="L341" s="5"/>
      <c r="M341" s="5"/>
      <c r="N341" s="5"/>
      <c r="Z341" s="23"/>
      <c r="AE341" s="23"/>
    </row>
    <row r="342" spans="1:31" ht="15">
      <c r="A342" s="42"/>
      <c r="B342" s="43"/>
      <c r="G342" s="5"/>
      <c r="H342" s="5"/>
      <c r="I342" s="5"/>
      <c r="J342" s="5"/>
      <c r="K342" s="5"/>
      <c r="L342" s="5"/>
      <c r="M342" s="5"/>
      <c r="N342" s="5"/>
      <c r="Z342" s="23"/>
      <c r="AE342" s="23"/>
    </row>
    <row r="343" spans="1:31" ht="15">
      <c r="A343" s="42"/>
      <c r="B343" s="43"/>
      <c r="G343" s="5"/>
      <c r="H343" s="5"/>
      <c r="I343" s="5"/>
      <c r="J343" s="5"/>
      <c r="K343" s="5"/>
      <c r="L343" s="5"/>
      <c r="M343" s="5"/>
      <c r="N343" s="5"/>
      <c r="Z343" s="23"/>
      <c r="AE343" s="23"/>
    </row>
    <row r="344" spans="1:31" ht="15">
      <c r="A344" s="42"/>
      <c r="B344" s="43"/>
      <c r="G344" s="5"/>
      <c r="H344" s="5"/>
      <c r="I344" s="5"/>
      <c r="J344" s="5"/>
      <c r="K344" s="5"/>
      <c r="L344" s="5"/>
      <c r="M344" s="5"/>
      <c r="N344" s="5"/>
      <c r="Z344" s="23"/>
      <c r="AE344" s="23"/>
    </row>
    <row r="345" spans="1:31" ht="15">
      <c r="A345" s="42"/>
      <c r="B345" s="43"/>
      <c r="G345" s="5"/>
      <c r="H345" s="5"/>
      <c r="I345" s="5"/>
      <c r="J345" s="5"/>
      <c r="K345" s="5"/>
      <c r="L345" s="5"/>
      <c r="M345" s="5"/>
      <c r="N345" s="5"/>
      <c r="Z345" s="23"/>
      <c r="AE345" s="23"/>
    </row>
    <row r="346" spans="1:31" ht="15">
      <c r="A346" s="42"/>
      <c r="B346" s="43"/>
      <c r="G346" s="5"/>
      <c r="H346" s="5"/>
      <c r="I346" s="5"/>
      <c r="J346" s="5"/>
      <c r="K346" s="5"/>
      <c r="L346" s="5"/>
      <c r="M346" s="5"/>
      <c r="N346" s="5"/>
      <c r="Z346" s="23"/>
      <c r="AE346" s="23"/>
    </row>
    <row r="347" spans="1:31" ht="15">
      <c r="A347" s="42"/>
      <c r="B347" s="43"/>
      <c r="G347" s="5"/>
      <c r="H347" s="5"/>
      <c r="I347" s="5"/>
      <c r="J347" s="5"/>
      <c r="K347" s="5"/>
      <c r="L347" s="5"/>
      <c r="M347" s="5"/>
      <c r="N347" s="5"/>
      <c r="Z347" s="23"/>
      <c r="AE347" s="23"/>
    </row>
    <row r="348" spans="1:31" ht="15">
      <c r="A348" s="42"/>
      <c r="B348" s="43"/>
      <c r="G348" s="5"/>
      <c r="H348" s="5"/>
      <c r="I348" s="5"/>
      <c r="J348" s="5"/>
      <c r="K348" s="5"/>
      <c r="L348" s="5"/>
      <c r="M348" s="5"/>
      <c r="N348" s="5"/>
      <c r="Z348" s="23"/>
      <c r="AE348" s="23"/>
    </row>
    <row r="349" spans="1:31" ht="15">
      <c r="A349" s="42"/>
      <c r="B349" s="43"/>
      <c r="G349" s="5"/>
      <c r="H349" s="5"/>
      <c r="I349" s="5"/>
      <c r="J349" s="5"/>
      <c r="K349" s="5"/>
      <c r="L349" s="5"/>
      <c r="M349" s="5"/>
      <c r="N349" s="5"/>
      <c r="Z349" s="23"/>
      <c r="AE349" s="23"/>
    </row>
    <row r="350" spans="1:31" ht="15">
      <c r="A350" s="42"/>
      <c r="B350" s="43"/>
      <c r="G350" s="5"/>
      <c r="H350" s="5"/>
      <c r="I350" s="5"/>
      <c r="J350" s="5"/>
      <c r="K350" s="5"/>
      <c r="L350" s="5"/>
      <c r="M350" s="5"/>
      <c r="N350" s="5"/>
      <c r="Z350" s="23"/>
      <c r="AE350" s="23"/>
    </row>
    <row r="351" spans="1:31" ht="15">
      <c r="A351" s="42"/>
      <c r="B351" s="43"/>
      <c r="G351" s="5"/>
      <c r="H351" s="5"/>
      <c r="I351" s="5"/>
      <c r="J351" s="5"/>
      <c r="K351" s="5"/>
      <c r="L351" s="5"/>
      <c r="M351" s="5"/>
      <c r="N351" s="5"/>
      <c r="Z351" s="23"/>
      <c r="AE351" s="23"/>
    </row>
    <row r="352" spans="1:31" ht="15">
      <c r="A352" s="42"/>
      <c r="B352" s="43"/>
      <c r="G352" s="5"/>
      <c r="H352" s="5"/>
      <c r="I352" s="5"/>
      <c r="J352" s="5"/>
      <c r="K352" s="5"/>
      <c r="L352" s="5"/>
      <c r="M352" s="5"/>
      <c r="N352" s="5"/>
      <c r="Z352" s="23"/>
      <c r="AE352" s="23"/>
    </row>
    <row r="353" spans="1:31" ht="15">
      <c r="A353" s="42"/>
      <c r="B353" s="43"/>
      <c r="G353" s="5"/>
      <c r="H353" s="5"/>
      <c r="I353" s="5"/>
      <c r="J353" s="5"/>
      <c r="K353" s="5"/>
      <c r="L353" s="5"/>
      <c r="M353" s="5"/>
      <c r="N353" s="5"/>
      <c r="Z353" s="23"/>
      <c r="AE353" s="23"/>
    </row>
    <row r="354" spans="1:31" ht="15">
      <c r="A354" s="42"/>
      <c r="B354" s="43"/>
      <c r="G354" s="5"/>
      <c r="H354" s="5"/>
      <c r="I354" s="5"/>
      <c r="J354" s="5"/>
      <c r="K354" s="5"/>
      <c r="L354" s="5"/>
      <c r="M354" s="5"/>
      <c r="N354" s="5"/>
      <c r="Z354" s="23"/>
      <c r="AE354" s="23"/>
    </row>
    <row r="355" spans="1:31" ht="15">
      <c r="A355" s="42"/>
      <c r="B355" s="43"/>
      <c r="G355" s="5"/>
      <c r="H355" s="5"/>
      <c r="I355" s="5"/>
      <c r="J355" s="5"/>
      <c r="K355" s="5"/>
      <c r="L355" s="5"/>
      <c r="M355" s="5"/>
      <c r="N355" s="5"/>
      <c r="Z355" s="23"/>
      <c r="AE355" s="23"/>
    </row>
    <row r="356" spans="1:31" ht="15">
      <c r="A356" s="42"/>
      <c r="B356" s="43"/>
      <c r="G356" s="5"/>
      <c r="H356" s="5"/>
      <c r="I356" s="5"/>
      <c r="J356" s="5"/>
      <c r="K356" s="5"/>
      <c r="L356" s="5"/>
      <c r="M356" s="5"/>
      <c r="N356" s="5"/>
      <c r="Z356" s="23"/>
      <c r="AE356" s="23"/>
    </row>
    <row r="357" spans="1:31" ht="15">
      <c r="A357" s="42"/>
      <c r="B357" s="43"/>
      <c r="G357" s="5"/>
      <c r="H357" s="5"/>
      <c r="I357" s="5"/>
      <c r="J357" s="5"/>
      <c r="K357" s="5"/>
      <c r="L357" s="5"/>
      <c r="M357" s="5"/>
      <c r="N357" s="5"/>
      <c r="Z357" s="23"/>
      <c r="AE357" s="23"/>
    </row>
    <row r="358" spans="1:31" ht="15">
      <c r="A358" s="42"/>
      <c r="B358" s="43"/>
      <c r="G358" s="5"/>
      <c r="H358" s="5"/>
      <c r="I358" s="5"/>
      <c r="J358" s="5"/>
      <c r="K358" s="5"/>
      <c r="L358" s="5"/>
      <c r="M358" s="5"/>
      <c r="N358" s="5"/>
      <c r="Z358" s="23"/>
      <c r="AE358" s="23"/>
    </row>
    <row r="359" spans="1:31" ht="15">
      <c r="A359" s="42"/>
      <c r="B359" s="43"/>
      <c r="G359" s="5"/>
      <c r="H359" s="5"/>
      <c r="I359" s="5"/>
      <c r="J359" s="5"/>
      <c r="K359" s="5"/>
      <c r="L359" s="5"/>
      <c r="M359" s="5"/>
      <c r="N359" s="5"/>
      <c r="Z359" s="23"/>
      <c r="AE359" s="23"/>
    </row>
    <row r="360" spans="1:31" ht="15">
      <c r="A360" s="42"/>
      <c r="B360" s="43"/>
      <c r="G360" s="5"/>
      <c r="H360" s="5"/>
      <c r="I360" s="5"/>
      <c r="J360" s="5"/>
      <c r="K360" s="5"/>
      <c r="L360" s="5"/>
      <c r="M360" s="5"/>
      <c r="N360" s="5"/>
      <c r="Z360" s="23"/>
      <c r="AE360" s="23"/>
    </row>
    <row r="361" spans="1:31" ht="15">
      <c r="A361" s="42"/>
      <c r="B361" s="43"/>
      <c r="G361" s="5"/>
      <c r="H361" s="5"/>
      <c r="I361" s="5"/>
      <c r="J361" s="5"/>
      <c r="K361" s="5"/>
      <c r="L361" s="5"/>
      <c r="M361" s="5"/>
      <c r="N361" s="5"/>
      <c r="Z361" s="23"/>
      <c r="AE361" s="23"/>
    </row>
    <row r="362" spans="1:31" ht="15">
      <c r="A362" s="42"/>
      <c r="B362" s="43"/>
      <c r="G362" s="5"/>
      <c r="H362" s="5"/>
      <c r="I362" s="5"/>
      <c r="J362" s="5"/>
      <c r="K362" s="5"/>
      <c r="L362" s="5"/>
      <c r="M362" s="5"/>
      <c r="N362" s="5"/>
      <c r="Z362" s="23"/>
      <c r="AE362" s="23"/>
    </row>
    <row r="363" spans="1:31" ht="15">
      <c r="A363" s="42"/>
      <c r="B363" s="43"/>
      <c r="G363" s="5"/>
      <c r="H363" s="5"/>
      <c r="I363" s="5"/>
      <c r="J363" s="5"/>
      <c r="K363" s="5"/>
      <c r="L363" s="5"/>
      <c r="M363" s="5"/>
      <c r="N363" s="5"/>
      <c r="Z363" s="23"/>
      <c r="AE363" s="23"/>
    </row>
    <row r="364" spans="1:31" ht="15">
      <c r="A364" s="42"/>
      <c r="B364" s="43"/>
      <c r="G364" s="5"/>
      <c r="H364" s="5"/>
      <c r="I364" s="5"/>
      <c r="J364" s="5"/>
      <c r="K364" s="5"/>
      <c r="L364" s="5"/>
      <c r="M364" s="5"/>
      <c r="N364" s="5"/>
      <c r="Z364" s="23"/>
      <c r="AE364" s="23"/>
    </row>
    <row r="365" spans="1:31" ht="15">
      <c r="A365" s="42"/>
      <c r="B365" s="43"/>
      <c r="G365" s="5"/>
      <c r="H365" s="5"/>
      <c r="I365" s="5"/>
      <c r="J365" s="5"/>
      <c r="K365" s="5"/>
      <c r="L365" s="5"/>
      <c r="M365" s="5"/>
      <c r="N365" s="5"/>
      <c r="Z365" s="23"/>
      <c r="AE365" s="23"/>
    </row>
    <row r="366" spans="1:31" ht="15">
      <c r="A366" s="42"/>
      <c r="B366" s="43"/>
      <c r="G366" s="5"/>
      <c r="H366" s="5"/>
      <c r="I366" s="5"/>
      <c r="J366" s="5"/>
      <c r="K366" s="5"/>
      <c r="L366" s="5"/>
      <c r="M366" s="5"/>
      <c r="N366" s="5"/>
      <c r="Z366" s="23"/>
      <c r="AE366" s="23"/>
    </row>
    <row r="367" spans="1:31" ht="15">
      <c r="A367" s="42"/>
      <c r="B367" s="43"/>
      <c r="G367" s="5"/>
      <c r="H367" s="5"/>
      <c r="I367" s="5"/>
      <c r="J367" s="5"/>
      <c r="K367" s="5"/>
      <c r="L367" s="5"/>
      <c r="M367" s="5"/>
      <c r="N367" s="5"/>
      <c r="Z367" s="23"/>
      <c r="AE367" s="23"/>
    </row>
    <row r="368" spans="1:31" ht="15">
      <c r="A368" s="42"/>
      <c r="B368" s="43"/>
      <c r="G368" s="5"/>
      <c r="H368" s="5"/>
      <c r="I368" s="5"/>
      <c r="J368" s="5"/>
      <c r="K368" s="5"/>
      <c r="L368" s="5"/>
      <c r="M368" s="5"/>
      <c r="N368" s="5"/>
      <c r="Z368" s="23"/>
      <c r="AE368" s="23"/>
    </row>
    <row r="369" spans="1:31" ht="15">
      <c r="A369" s="42"/>
      <c r="B369" s="43"/>
      <c r="G369" s="5"/>
      <c r="H369" s="5"/>
      <c r="I369" s="5"/>
      <c r="J369" s="5"/>
      <c r="K369" s="5"/>
      <c r="L369" s="5"/>
      <c r="M369" s="5"/>
      <c r="N369" s="5"/>
      <c r="Z369" s="23"/>
      <c r="AE369" s="23"/>
    </row>
    <row r="370" spans="1:31" ht="15">
      <c r="A370" s="42"/>
      <c r="B370" s="43"/>
      <c r="G370" s="5"/>
      <c r="H370" s="5"/>
      <c r="I370" s="5"/>
      <c r="J370" s="5"/>
      <c r="K370" s="5"/>
      <c r="L370" s="5"/>
      <c r="M370" s="5"/>
      <c r="N370" s="5"/>
      <c r="Z370" s="23"/>
      <c r="AE370" s="23"/>
    </row>
    <row r="371" spans="1:31" ht="15">
      <c r="A371" s="42"/>
      <c r="B371" s="43"/>
      <c r="G371" s="5"/>
      <c r="H371" s="5"/>
      <c r="I371" s="5"/>
      <c r="J371" s="5"/>
      <c r="K371" s="5"/>
      <c r="L371" s="5"/>
      <c r="M371" s="5"/>
      <c r="N371" s="5"/>
      <c r="Z371" s="23"/>
      <c r="AE371" s="23"/>
    </row>
    <row r="372" spans="1:31" ht="15">
      <c r="A372" s="42"/>
      <c r="B372" s="43"/>
      <c r="G372" s="5"/>
      <c r="H372" s="5"/>
      <c r="I372" s="5"/>
      <c r="J372" s="5"/>
      <c r="K372" s="5"/>
      <c r="L372" s="5"/>
      <c r="M372" s="5"/>
      <c r="N372" s="5"/>
      <c r="Z372" s="23"/>
      <c r="AE372" s="23"/>
    </row>
    <row r="373" spans="1:31" ht="15">
      <c r="A373" s="42"/>
      <c r="B373" s="43"/>
      <c r="G373" s="5"/>
      <c r="H373" s="5"/>
      <c r="I373" s="5"/>
      <c r="J373" s="5"/>
      <c r="K373" s="5"/>
      <c r="L373" s="5"/>
      <c r="M373" s="5"/>
      <c r="N373" s="5"/>
      <c r="Z373" s="23"/>
      <c r="AE373" s="23"/>
    </row>
    <row r="374" spans="1:31" ht="15">
      <c r="A374" s="42"/>
      <c r="B374" s="43"/>
      <c r="G374" s="5"/>
      <c r="H374" s="5"/>
      <c r="I374" s="5"/>
      <c r="J374" s="5"/>
      <c r="K374" s="5"/>
      <c r="L374" s="5"/>
      <c r="M374" s="5"/>
      <c r="N374" s="5"/>
      <c r="Z374" s="23"/>
      <c r="AE374" s="23"/>
    </row>
    <row r="375" spans="1:31" ht="15">
      <c r="A375" s="42"/>
      <c r="B375" s="43"/>
      <c r="G375" s="5"/>
      <c r="H375" s="5"/>
      <c r="I375" s="5"/>
      <c r="J375" s="5"/>
      <c r="K375" s="5"/>
      <c r="L375" s="5"/>
      <c r="M375" s="5"/>
      <c r="N375" s="5"/>
      <c r="Z375" s="23"/>
      <c r="AE375" s="23"/>
    </row>
    <row r="376" spans="1:31" ht="15">
      <c r="A376" s="42"/>
      <c r="B376" s="43"/>
      <c r="G376" s="5"/>
      <c r="H376" s="5"/>
      <c r="I376" s="5"/>
      <c r="J376" s="5"/>
      <c r="K376" s="5"/>
      <c r="L376" s="5"/>
      <c r="M376" s="5"/>
      <c r="N376" s="5"/>
      <c r="Z376" s="23"/>
      <c r="AE376" s="23"/>
    </row>
    <row r="377" spans="1:31" ht="15">
      <c r="A377" s="42"/>
      <c r="B377" s="43"/>
      <c r="G377" s="5"/>
      <c r="H377" s="5"/>
      <c r="I377" s="5"/>
      <c r="J377" s="5"/>
      <c r="K377" s="5"/>
      <c r="L377" s="5"/>
      <c r="M377" s="5"/>
      <c r="N377" s="5"/>
      <c r="Z377" s="23"/>
      <c r="AE377" s="23"/>
    </row>
    <row r="378" spans="1:31" ht="15">
      <c r="A378" s="42"/>
      <c r="B378" s="43"/>
      <c r="G378" s="5"/>
      <c r="H378" s="5"/>
      <c r="I378" s="5"/>
      <c r="J378" s="5"/>
      <c r="K378" s="5"/>
      <c r="L378" s="5"/>
      <c r="M378" s="5"/>
      <c r="N378" s="5"/>
      <c r="Z378" s="23"/>
      <c r="AE378" s="23"/>
    </row>
    <row r="379" spans="1:31" ht="15">
      <c r="A379" s="42"/>
      <c r="B379" s="43"/>
      <c r="G379" s="5"/>
      <c r="H379" s="5"/>
      <c r="I379" s="5"/>
      <c r="J379" s="5"/>
      <c r="K379" s="5"/>
      <c r="L379" s="5"/>
      <c r="M379" s="5"/>
      <c r="N379" s="5"/>
      <c r="Z379" s="23"/>
      <c r="AE379" s="23"/>
    </row>
    <row r="380" spans="1:31" ht="15">
      <c r="A380" s="42"/>
      <c r="B380" s="43"/>
      <c r="G380" s="5"/>
      <c r="H380" s="5"/>
      <c r="I380" s="5"/>
      <c r="J380" s="5"/>
      <c r="K380" s="5"/>
      <c r="L380" s="5"/>
      <c r="M380" s="5"/>
      <c r="N380" s="5"/>
      <c r="Z380" s="23"/>
      <c r="AE380" s="23"/>
    </row>
    <row r="381" spans="1:31" ht="15">
      <c r="A381" s="42"/>
      <c r="B381" s="43"/>
      <c r="G381" s="5"/>
      <c r="H381" s="5"/>
      <c r="I381" s="5"/>
      <c r="J381" s="5"/>
      <c r="K381" s="5"/>
      <c r="L381" s="5"/>
      <c r="M381" s="5"/>
      <c r="N381" s="5"/>
      <c r="Z381" s="23"/>
      <c r="AE381" s="23"/>
    </row>
    <row r="382" spans="1:31" ht="15">
      <c r="A382" s="42"/>
      <c r="B382" s="43"/>
      <c r="G382" s="5"/>
      <c r="H382" s="5"/>
      <c r="I382" s="5"/>
      <c r="J382" s="5"/>
      <c r="K382" s="5"/>
      <c r="L382" s="5"/>
      <c r="M382" s="5"/>
      <c r="N382" s="5"/>
      <c r="Z382" s="23"/>
      <c r="AE382" s="23"/>
    </row>
    <row r="383" spans="1:31" ht="15">
      <c r="A383" s="42"/>
      <c r="B383" s="43"/>
      <c r="G383" s="5"/>
      <c r="H383" s="5"/>
      <c r="I383" s="5"/>
      <c r="J383" s="5"/>
      <c r="K383" s="5"/>
      <c r="L383" s="5"/>
      <c r="M383" s="5"/>
      <c r="N383" s="5"/>
      <c r="Z383" s="23"/>
      <c r="AE383" s="23"/>
    </row>
    <row r="384" spans="1:31" ht="15">
      <c r="A384" s="42"/>
      <c r="B384" s="43"/>
      <c r="G384" s="5"/>
      <c r="H384" s="5"/>
      <c r="I384" s="5"/>
      <c r="J384" s="5"/>
      <c r="K384" s="5"/>
      <c r="L384" s="5"/>
      <c r="M384" s="5"/>
      <c r="N384" s="5"/>
      <c r="Z384" s="23"/>
      <c r="AE384" s="23"/>
    </row>
    <row r="385" spans="1:31" ht="15">
      <c r="A385" s="42"/>
      <c r="B385" s="43"/>
      <c r="G385" s="5"/>
      <c r="H385" s="5"/>
      <c r="I385" s="5"/>
      <c r="J385" s="5"/>
      <c r="K385" s="5"/>
      <c r="L385" s="5"/>
      <c r="M385" s="5"/>
      <c r="N385" s="5"/>
      <c r="Z385" s="23"/>
      <c r="AE385" s="23"/>
    </row>
    <row r="386" spans="1:31" ht="15">
      <c r="A386" s="42"/>
      <c r="B386" s="43"/>
      <c r="G386" s="5"/>
      <c r="H386" s="5"/>
      <c r="I386" s="5"/>
      <c r="J386" s="5"/>
      <c r="K386" s="5"/>
      <c r="L386" s="5"/>
      <c r="M386" s="5"/>
      <c r="N386" s="5"/>
      <c r="Z386" s="23"/>
      <c r="AE386" s="23"/>
    </row>
    <row r="387" spans="1:31" ht="15">
      <c r="A387" s="42"/>
      <c r="B387" s="43"/>
      <c r="G387" s="5"/>
      <c r="H387" s="5"/>
      <c r="I387" s="5"/>
      <c r="J387" s="5"/>
      <c r="K387" s="5"/>
      <c r="L387" s="5"/>
      <c r="M387" s="5"/>
      <c r="N387" s="5"/>
      <c r="Z387" s="23"/>
      <c r="AE387" s="23"/>
    </row>
    <row r="388" spans="1:31" ht="15">
      <c r="A388" s="42"/>
      <c r="B388" s="43"/>
      <c r="G388" s="5"/>
      <c r="H388" s="5"/>
      <c r="I388" s="5"/>
      <c r="J388" s="5"/>
      <c r="K388" s="5"/>
      <c r="L388" s="5"/>
      <c r="M388" s="5"/>
      <c r="N388" s="5"/>
      <c r="Z388" s="23"/>
      <c r="AE388" s="23"/>
    </row>
    <row r="389" spans="1:31" ht="15">
      <c r="A389" s="42"/>
      <c r="B389" s="43"/>
      <c r="G389" s="5"/>
      <c r="H389" s="5"/>
      <c r="I389" s="5"/>
      <c r="J389" s="5"/>
      <c r="K389" s="5"/>
      <c r="L389" s="5"/>
      <c r="M389" s="5"/>
      <c r="N389" s="5"/>
      <c r="Z389" s="23"/>
      <c r="AE389" s="23"/>
    </row>
    <row r="390" spans="1:31" ht="15">
      <c r="A390" s="42"/>
      <c r="B390" s="43"/>
      <c r="G390" s="5"/>
      <c r="H390" s="5"/>
      <c r="I390" s="5"/>
      <c r="J390" s="5"/>
      <c r="K390" s="5"/>
      <c r="L390" s="5"/>
      <c r="M390" s="5"/>
      <c r="N390" s="5"/>
      <c r="Z390" s="23"/>
      <c r="AE390" s="23"/>
    </row>
    <row r="391" spans="1:31" ht="15">
      <c r="A391" s="42"/>
      <c r="B391" s="43"/>
      <c r="G391" s="5"/>
      <c r="H391" s="5"/>
      <c r="I391" s="5"/>
      <c r="J391" s="5"/>
      <c r="K391" s="5"/>
      <c r="L391" s="5"/>
      <c r="M391" s="5"/>
      <c r="N391" s="5"/>
      <c r="Z391" s="23"/>
      <c r="AE391" s="23"/>
    </row>
    <row r="392" spans="1:31" ht="15">
      <c r="A392" s="42"/>
      <c r="B392" s="43"/>
      <c r="G392" s="5"/>
      <c r="H392" s="5"/>
      <c r="I392" s="5"/>
      <c r="J392" s="5"/>
      <c r="K392" s="5"/>
      <c r="L392" s="5"/>
      <c r="M392" s="5"/>
      <c r="N392" s="5"/>
      <c r="Z392" s="23"/>
      <c r="AE392" s="23"/>
    </row>
    <row r="393" spans="1:31" ht="15">
      <c r="A393" s="42"/>
      <c r="B393" s="43"/>
      <c r="G393" s="5"/>
      <c r="H393" s="5"/>
      <c r="I393" s="5"/>
      <c r="J393" s="5"/>
      <c r="K393" s="5"/>
      <c r="L393" s="5"/>
      <c r="M393" s="5"/>
      <c r="N393" s="5"/>
      <c r="Z393" s="23"/>
      <c r="AE393" s="23"/>
    </row>
    <row r="394" spans="1:31" ht="15">
      <c r="A394" s="42"/>
      <c r="B394" s="43"/>
      <c r="G394" s="5"/>
      <c r="H394" s="5"/>
      <c r="I394" s="5"/>
      <c r="J394" s="5"/>
      <c r="K394" s="5"/>
      <c r="L394" s="5"/>
      <c r="M394" s="5"/>
      <c r="N394" s="5"/>
      <c r="Z394" s="23"/>
      <c r="AE394" s="23"/>
    </row>
    <row r="395" spans="1:31" ht="15">
      <c r="A395" s="42"/>
      <c r="B395" s="43"/>
      <c r="G395" s="5"/>
      <c r="H395" s="5"/>
      <c r="I395" s="5"/>
      <c r="J395" s="5"/>
      <c r="K395" s="5"/>
      <c r="L395" s="5"/>
      <c r="M395" s="5"/>
      <c r="N395" s="5"/>
      <c r="Z395" s="23"/>
      <c r="AE395" s="23"/>
    </row>
    <row r="396" spans="1:31" ht="15">
      <c r="A396" s="42"/>
      <c r="B396" s="43"/>
      <c r="G396" s="5"/>
      <c r="H396" s="5"/>
      <c r="I396" s="5"/>
      <c r="J396" s="5"/>
      <c r="K396" s="5"/>
      <c r="L396" s="5"/>
      <c r="M396" s="5"/>
      <c r="N396" s="5"/>
      <c r="Z396" s="23"/>
      <c r="AE396" s="23"/>
    </row>
    <row r="397" spans="1:31" ht="15">
      <c r="A397" s="42"/>
      <c r="B397" s="43"/>
      <c r="G397" s="5"/>
      <c r="H397" s="5"/>
      <c r="I397" s="5"/>
      <c r="J397" s="5"/>
      <c r="K397" s="5"/>
      <c r="L397" s="5"/>
      <c r="M397" s="5"/>
      <c r="N397" s="5"/>
      <c r="Z397" s="23"/>
      <c r="AE397" s="23"/>
    </row>
    <row r="398" spans="1:31" ht="15">
      <c r="A398" s="42"/>
      <c r="B398" s="43"/>
      <c r="G398" s="5"/>
      <c r="H398" s="5"/>
      <c r="I398" s="5"/>
      <c r="J398" s="5"/>
      <c r="K398" s="5"/>
      <c r="L398" s="5"/>
      <c r="M398" s="5"/>
      <c r="N398" s="5"/>
      <c r="Z398" s="23"/>
      <c r="AE398" s="23"/>
    </row>
    <row r="399" spans="1:31" ht="15">
      <c r="A399" s="42"/>
      <c r="B399" s="43"/>
      <c r="G399" s="5"/>
      <c r="H399" s="5"/>
      <c r="I399" s="5"/>
      <c r="J399" s="5"/>
      <c r="K399" s="5"/>
      <c r="L399" s="5"/>
      <c r="M399" s="5"/>
      <c r="N399" s="5"/>
      <c r="Z399" s="23"/>
      <c r="AE399" s="23"/>
    </row>
    <row r="400" spans="1:31" ht="15">
      <c r="A400" s="42"/>
      <c r="B400" s="43"/>
      <c r="G400" s="5"/>
      <c r="H400" s="5"/>
      <c r="I400" s="5"/>
      <c r="J400" s="5"/>
      <c r="K400" s="5"/>
      <c r="L400" s="5"/>
      <c r="M400" s="5"/>
      <c r="N400" s="5"/>
      <c r="Z400" s="23"/>
      <c r="AE400" s="23"/>
    </row>
    <row r="401" spans="1:31" ht="15">
      <c r="A401" s="42"/>
      <c r="B401" s="43"/>
      <c r="G401" s="5"/>
      <c r="H401" s="5"/>
      <c r="I401" s="5"/>
      <c r="J401" s="5"/>
      <c r="K401" s="5"/>
      <c r="L401" s="5"/>
      <c r="M401" s="5"/>
      <c r="N401" s="5"/>
      <c r="Z401" s="23"/>
      <c r="AE401" s="23"/>
    </row>
    <row r="402" spans="1:31" ht="15">
      <c r="A402" s="42"/>
      <c r="B402" s="43"/>
      <c r="G402" s="5"/>
      <c r="H402" s="5"/>
      <c r="I402" s="5"/>
      <c r="J402" s="5"/>
      <c r="K402" s="5"/>
      <c r="L402" s="5"/>
      <c r="M402" s="5"/>
      <c r="N402" s="5"/>
      <c r="Z402" s="23"/>
      <c r="AE402" s="23"/>
    </row>
    <row r="403" spans="1:31" ht="15">
      <c r="A403" s="42"/>
      <c r="B403" s="43"/>
      <c r="G403" s="5"/>
      <c r="H403" s="5"/>
      <c r="I403" s="5"/>
      <c r="J403" s="5"/>
      <c r="K403" s="5"/>
      <c r="L403" s="5"/>
      <c r="M403" s="5"/>
      <c r="N403" s="5"/>
      <c r="Z403" s="23"/>
      <c r="AE403" s="23"/>
    </row>
    <row r="404" spans="1:31" ht="15">
      <c r="A404" s="42"/>
      <c r="B404" s="43"/>
      <c r="G404" s="5"/>
      <c r="H404" s="5"/>
      <c r="I404" s="5"/>
      <c r="J404" s="5"/>
      <c r="K404" s="5"/>
      <c r="L404" s="5"/>
      <c r="M404" s="5"/>
      <c r="N404" s="5"/>
      <c r="Z404" s="23"/>
      <c r="AE404" s="23"/>
    </row>
    <row r="405" spans="1:31" ht="15">
      <c r="A405" s="42"/>
      <c r="B405" s="43"/>
      <c r="G405" s="5"/>
      <c r="H405" s="5"/>
      <c r="I405" s="5"/>
      <c r="J405" s="5"/>
      <c r="K405" s="5"/>
      <c r="L405" s="5"/>
      <c r="M405" s="5"/>
      <c r="N405" s="5"/>
      <c r="Z405" s="23"/>
      <c r="AE405" s="23"/>
    </row>
    <row r="406" spans="1:31" ht="15">
      <c r="A406" s="42"/>
      <c r="B406" s="43"/>
      <c r="G406" s="5"/>
      <c r="H406" s="5"/>
      <c r="I406" s="5"/>
      <c r="J406" s="5"/>
      <c r="K406" s="5"/>
      <c r="L406" s="5"/>
      <c r="M406" s="5"/>
      <c r="N406" s="5"/>
      <c r="Z406" s="23"/>
      <c r="AE406" s="23"/>
    </row>
    <row r="407" spans="1:31" ht="15">
      <c r="A407" s="42"/>
      <c r="B407" s="43"/>
      <c r="G407" s="5"/>
      <c r="H407" s="5"/>
      <c r="I407" s="5"/>
      <c r="J407" s="5"/>
      <c r="K407" s="5"/>
      <c r="L407" s="5"/>
      <c r="M407" s="5"/>
      <c r="N407" s="5"/>
      <c r="Z407" s="23"/>
      <c r="AE407" s="23"/>
    </row>
    <row r="408" spans="1:31" ht="15">
      <c r="A408" s="42"/>
      <c r="B408" s="43"/>
      <c r="G408" s="5"/>
      <c r="H408" s="5"/>
      <c r="I408" s="5"/>
      <c r="J408" s="5"/>
      <c r="K408" s="5"/>
      <c r="L408" s="5"/>
      <c r="M408" s="5"/>
      <c r="N408" s="5"/>
      <c r="Z408" s="23"/>
      <c r="AE408" s="23"/>
    </row>
    <row r="409" spans="1:31" ht="15">
      <c r="A409" s="42"/>
      <c r="B409" s="43"/>
      <c r="G409" s="5"/>
      <c r="H409" s="5"/>
      <c r="I409" s="5"/>
      <c r="J409" s="5"/>
      <c r="K409" s="5"/>
      <c r="L409" s="5"/>
      <c r="M409" s="5"/>
      <c r="N409" s="5"/>
      <c r="Z409" s="23"/>
      <c r="AE409" s="23"/>
    </row>
    <row r="410" spans="1:31" ht="15">
      <c r="A410" s="42"/>
      <c r="B410" s="43"/>
      <c r="G410" s="5"/>
      <c r="H410" s="5"/>
      <c r="I410" s="5"/>
      <c r="J410" s="5"/>
      <c r="K410" s="5"/>
      <c r="L410" s="5"/>
      <c r="M410" s="5"/>
      <c r="N410" s="5"/>
      <c r="Z410" s="23"/>
      <c r="AE410" s="23"/>
    </row>
    <row r="411" spans="1:31" ht="15">
      <c r="A411" s="42"/>
      <c r="B411" s="43"/>
      <c r="G411" s="5"/>
      <c r="H411" s="5"/>
      <c r="I411" s="5"/>
      <c r="J411" s="5"/>
      <c r="K411" s="5"/>
      <c r="L411" s="5"/>
      <c r="M411" s="5"/>
      <c r="N411" s="5"/>
      <c r="Z411" s="23"/>
      <c r="AE411" s="23"/>
    </row>
    <row r="412" spans="1:31" ht="15">
      <c r="A412" s="42"/>
      <c r="B412" s="43"/>
      <c r="G412" s="5"/>
      <c r="H412" s="5"/>
      <c r="I412" s="5"/>
      <c r="J412" s="5"/>
      <c r="K412" s="5"/>
      <c r="L412" s="5"/>
      <c r="M412" s="5"/>
      <c r="N412" s="5"/>
      <c r="Z412" s="23"/>
      <c r="AE412" s="23"/>
    </row>
    <row r="413" spans="1:31" ht="15">
      <c r="A413" s="42"/>
      <c r="B413" s="43"/>
      <c r="G413" s="5"/>
      <c r="H413" s="5"/>
      <c r="I413" s="5"/>
      <c r="J413" s="5"/>
      <c r="K413" s="5"/>
      <c r="L413" s="5"/>
      <c r="M413" s="5"/>
      <c r="N413" s="5"/>
      <c r="Z413" s="23"/>
      <c r="AE413" s="23"/>
    </row>
    <row r="414" spans="1:31" ht="15">
      <c r="A414" s="42"/>
      <c r="B414" s="43"/>
      <c r="G414" s="5"/>
      <c r="H414" s="5"/>
      <c r="I414" s="5"/>
      <c r="J414" s="5"/>
      <c r="K414" s="5"/>
      <c r="L414" s="5"/>
      <c r="M414" s="5"/>
      <c r="N414" s="5"/>
      <c r="Z414" s="23"/>
      <c r="AE414" s="23"/>
    </row>
    <row r="415" spans="1:31" ht="15">
      <c r="A415" s="42"/>
      <c r="B415" s="43"/>
      <c r="G415" s="5"/>
      <c r="H415" s="5"/>
      <c r="I415" s="5"/>
      <c r="J415" s="5"/>
      <c r="K415" s="5"/>
      <c r="L415" s="5"/>
      <c r="M415" s="5"/>
      <c r="N415" s="5"/>
      <c r="Z415" s="23"/>
      <c r="AE415" s="23"/>
    </row>
    <row r="416" spans="1:31" ht="15">
      <c r="A416" s="42"/>
      <c r="B416" s="43"/>
      <c r="G416" s="5"/>
      <c r="H416" s="5"/>
      <c r="I416" s="5"/>
      <c r="J416" s="5"/>
      <c r="K416" s="5"/>
      <c r="L416" s="5"/>
      <c r="M416" s="5"/>
      <c r="N416" s="5"/>
      <c r="Z416" s="23"/>
      <c r="AE416" s="23"/>
    </row>
    <row r="417" spans="1:31" ht="15">
      <c r="A417" s="42"/>
      <c r="B417" s="43"/>
      <c r="G417" s="5"/>
      <c r="H417" s="5"/>
      <c r="I417" s="5"/>
      <c r="J417" s="5"/>
      <c r="K417" s="5"/>
      <c r="L417" s="5"/>
      <c r="M417" s="5"/>
      <c r="N417" s="5"/>
      <c r="Z417" s="23"/>
      <c r="AE417" s="23"/>
    </row>
    <row r="418" spans="1:31" ht="15">
      <c r="A418" s="42"/>
      <c r="B418" s="43"/>
      <c r="G418" s="5"/>
      <c r="H418" s="5"/>
      <c r="I418" s="5"/>
      <c r="J418" s="5"/>
      <c r="K418" s="5"/>
      <c r="L418" s="5"/>
      <c r="M418" s="5"/>
      <c r="N418" s="5"/>
      <c r="Z418" s="23"/>
      <c r="AE418" s="23"/>
    </row>
    <row r="419" spans="1:31" ht="15">
      <c r="A419" s="42"/>
      <c r="B419" s="43"/>
      <c r="G419" s="5"/>
      <c r="H419" s="5"/>
      <c r="I419" s="5"/>
      <c r="J419" s="5"/>
      <c r="K419" s="5"/>
      <c r="L419" s="5"/>
      <c r="M419" s="5"/>
      <c r="N419" s="5"/>
      <c r="Z419" s="23"/>
      <c r="AE419" s="23"/>
    </row>
    <row r="420" spans="1:31" ht="15">
      <c r="A420" s="42"/>
      <c r="B420" s="43"/>
      <c r="G420" s="5"/>
      <c r="H420" s="5"/>
      <c r="I420" s="5"/>
      <c r="J420" s="5"/>
      <c r="K420" s="5"/>
      <c r="L420" s="5"/>
      <c r="M420" s="5"/>
      <c r="N420" s="5"/>
      <c r="Z420" s="23"/>
      <c r="AE420" s="23"/>
    </row>
    <row r="421" spans="1:31" ht="15">
      <c r="A421" s="42"/>
      <c r="B421" s="43"/>
      <c r="G421" s="5"/>
      <c r="H421" s="5"/>
      <c r="I421" s="5"/>
      <c r="J421" s="5"/>
      <c r="K421" s="5"/>
      <c r="L421" s="5"/>
      <c r="M421" s="5"/>
      <c r="N421" s="5"/>
      <c r="Z421" s="23"/>
      <c r="AE421" s="23"/>
    </row>
    <row r="422" spans="1:31" ht="15">
      <c r="A422" s="42"/>
      <c r="B422" s="43"/>
      <c r="G422" s="5"/>
      <c r="H422" s="5"/>
      <c r="I422" s="5"/>
      <c r="J422" s="5"/>
      <c r="K422" s="5"/>
      <c r="L422" s="5"/>
      <c r="M422" s="5"/>
      <c r="N422" s="5"/>
      <c r="Z422" s="23"/>
      <c r="AE422" s="23"/>
    </row>
    <row r="423" spans="1:31" ht="15">
      <c r="A423" s="42"/>
      <c r="B423" s="43"/>
      <c r="G423" s="5"/>
      <c r="H423" s="5"/>
      <c r="I423" s="5"/>
      <c r="J423" s="5"/>
      <c r="K423" s="5"/>
      <c r="L423" s="5"/>
      <c r="M423" s="5"/>
      <c r="N423" s="5"/>
      <c r="Z423" s="23"/>
      <c r="AE423" s="23"/>
    </row>
    <row r="424" spans="1:31" ht="15">
      <c r="A424" s="42"/>
      <c r="B424" s="43"/>
      <c r="G424" s="5"/>
      <c r="H424" s="5"/>
      <c r="I424" s="5"/>
      <c r="J424" s="5"/>
      <c r="K424" s="5"/>
      <c r="L424" s="5"/>
      <c r="M424" s="5"/>
      <c r="N424" s="5"/>
      <c r="Z424" s="23"/>
      <c r="AE424" s="23"/>
    </row>
    <row r="425" spans="1:31" ht="15">
      <c r="A425" s="42"/>
      <c r="B425" s="43"/>
      <c r="G425" s="5"/>
      <c r="H425" s="5"/>
      <c r="I425" s="5"/>
      <c r="J425" s="5"/>
      <c r="K425" s="5"/>
      <c r="L425" s="5"/>
      <c r="M425" s="5"/>
      <c r="N425" s="5"/>
      <c r="Z425" s="23"/>
      <c r="AE425" s="23"/>
    </row>
    <row r="426" spans="1:31" ht="15">
      <c r="A426" s="42"/>
      <c r="B426" s="43"/>
      <c r="G426" s="5"/>
      <c r="H426" s="5"/>
      <c r="I426" s="5"/>
      <c r="J426" s="5"/>
      <c r="K426" s="5"/>
      <c r="L426" s="5"/>
      <c r="M426" s="5"/>
      <c r="N426" s="5"/>
      <c r="Z426" s="23"/>
      <c r="AE426" s="23"/>
    </row>
    <row r="427" spans="1:31" ht="15">
      <c r="A427" s="42"/>
      <c r="B427" s="43"/>
      <c r="G427" s="5"/>
      <c r="H427" s="5"/>
      <c r="I427" s="5"/>
      <c r="J427" s="5"/>
      <c r="K427" s="5"/>
      <c r="L427" s="5"/>
      <c r="M427" s="5"/>
      <c r="N427" s="5"/>
      <c r="Z427" s="23"/>
      <c r="AE427" s="23"/>
    </row>
    <row r="428" spans="1:31" ht="15">
      <c r="A428" s="42"/>
      <c r="B428" s="43"/>
      <c r="G428" s="5"/>
      <c r="H428" s="5"/>
      <c r="I428" s="5"/>
      <c r="J428" s="5"/>
      <c r="K428" s="5"/>
      <c r="L428" s="5"/>
      <c r="M428" s="5"/>
      <c r="N428" s="5"/>
      <c r="Z428" s="23"/>
      <c r="AE428" s="23"/>
    </row>
    <row r="429" spans="1:31" ht="15">
      <c r="A429" s="42"/>
      <c r="B429" s="43"/>
      <c r="G429" s="5"/>
      <c r="H429" s="5"/>
      <c r="I429" s="5"/>
      <c r="J429" s="5"/>
      <c r="K429" s="5"/>
      <c r="L429" s="5"/>
      <c r="M429" s="5"/>
      <c r="N429" s="5"/>
      <c r="Z429" s="23"/>
      <c r="AE429" s="23"/>
    </row>
    <row r="430" spans="26:31" ht="15">
      <c r="Z430" s="23"/>
      <c r="AE430" s="23"/>
    </row>
    <row r="431" spans="26:31" ht="15">
      <c r="Z431" s="23"/>
      <c r="AE431" s="23"/>
    </row>
    <row r="432" spans="26:31" ht="15">
      <c r="Z432" s="23"/>
      <c r="AE432" s="23"/>
    </row>
    <row r="433" spans="26:31" ht="15">
      <c r="Z433" s="23"/>
      <c r="AE433" s="23"/>
    </row>
    <row r="434" spans="26:31" ht="15">
      <c r="Z434" s="23"/>
      <c r="AE434" s="23"/>
    </row>
    <row r="435" spans="26:31" ht="15">
      <c r="Z435" s="23"/>
      <c r="AE435" s="23"/>
    </row>
    <row r="436" spans="26:31" ht="15">
      <c r="Z436" s="23"/>
      <c r="AE436" s="23"/>
    </row>
    <row r="437" spans="26:31" ht="15">
      <c r="Z437" s="23"/>
      <c r="AE437" s="23"/>
    </row>
    <row r="438" spans="26:31" ht="15">
      <c r="Z438" s="23"/>
      <c r="AE438" s="23"/>
    </row>
    <row r="439" spans="26:31" ht="15">
      <c r="Z439" s="23"/>
      <c r="AE439" s="23"/>
    </row>
    <row r="440" spans="26:31" ht="15">
      <c r="Z440" s="23"/>
      <c r="AE440" s="23"/>
    </row>
    <row r="441" spans="26:31" ht="15">
      <c r="Z441" s="23"/>
      <c r="AE441" s="23"/>
    </row>
    <row r="442" spans="26:31" ht="15">
      <c r="Z442" s="23"/>
      <c r="AE442" s="23"/>
    </row>
    <row r="443" spans="26:31" ht="15">
      <c r="Z443" s="23"/>
      <c r="AE443" s="23"/>
    </row>
    <row r="444" spans="26:31" ht="15">
      <c r="Z444" s="23"/>
      <c r="AE444" s="23"/>
    </row>
    <row r="445" spans="26:31" ht="15">
      <c r="Z445" s="23"/>
      <c r="AE445" s="23"/>
    </row>
    <row r="446" spans="26:31" ht="15">
      <c r="Z446" s="23"/>
      <c r="AE446" s="23"/>
    </row>
    <row r="447" spans="26:31" ht="15">
      <c r="Z447" s="23"/>
      <c r="AE447" s="23"/>
    </row>
    <row r="448" spans="26:31" ht="15">
      <c r="Z448" s="23"/>
      <c r="AE448" s="23"/>
    </row>
    <row r="449" spans="26:31" ht="15">
      <c r="Z449" s="23"/>
      <c r="AE449" s="23"/>
    </row>
    <row r="450" spans="26:31" ht="15">
      <c r="Z450" s="23"/>
      <c r="AE450" s="23"/>
    </row>
    <row r="451" spans="26:31" ht="15">
      <c r="Z451" s="23"/>
      <c r="AE451" s="23"/>
    </row>
    <row r="452" spans="26:31" ht="15">
      <c r="Z452" s="23"/>
      <c r="AE452" s="23"/>
    </row>
    <row r="453" spans="26:31" ht="15">
      <c r="Z453" s="23"/>
      <c r="AE453" s="23"/>
    </row>
    <row r="454" spans="26:31" ht="15">
      <c r="Z454" s="23"/>
      <c r="AE454" s="23"/>
    </row>
    <row r="455" spans="26:31" ht="15">
      <c r="Z455" s="23"/>
      <c r="AE455" s="23"/>
    </row>
    <row r="456" spans="26:31" ht="15">
      <c r="Z456" s="23"/>
      <c r="AE456" s="23"/>
    </row>
    <row r="457" spans="26:31" ht="15">
      <c r="Z457" s="23"/>
      <c r="AE457" s="23"/>
    </row>
    <row r="458" spans="26:31" ht="15">
      <c r="Z458" s="23"/>
      <c r="AE458" s="23"/>
    </row>
    <row r="459" spans="26:31" ht="15">
      <c r="Z459" s="23"/>
      <c r="AE459" s="23"/>
    </row>
    <row r="460" spans="26:31" ht="15">
      <c r="Z460" s="23"/>
      <c r="AE460" s="23"/>
    </row>
    <row r="461" spans="26:31" ht="15">
      <c r="Z461" s="23"/>
      <c r="AE461" s="23"/>
    </row>
    <row r="462" spans="26:31" ht="15">
      <c r="Z462" s="23"/>
      <c r="AE462" s="23"/>
    </row>
    <row r="463" spans="26:31" ht="15">
      <c r="Z463" s="23"/>
      <c r="AE463" s="23"/>
    </row>
    <row r="464" spans="26:31" ht="15">
      <c r="Z464" s="23"/>
      <c r="AE464" s="23"/>
    </row>
    <row r="465" spans="26:31" ht="15">
      <c r="Z465" s="23"/>
      <c r="AE465" s="23"/>
    </row>
    <row r="466" spans="26:31" ht="15">
      <c r="Z466" s="23"/>
      <c r="AE466" s="23"/>
    </row>
    <row r="467" spans="26:31" ht="15">
      <c r="Z467" s="23"/>
      <c r="AE467" s="23"/>
    </row>
    <row r="468" spans="26:31" ht="15">
      <c r="Z468" s="23"/>
      <c r="AE468" s="23"/>
    </row>
    <row r="469" spans="26:31" ht="15">
      <c r="Z469" s="23"/>
      <c r="AE469" s="23"/>
    </row>
    <row r="470" spans="26:31" ht="15">
      <c r="Z470" s="23"/>
      <c r="AE470" s="23"/>
    </row>
    <row r="471" spans="26:31" ht="15">
      <c r="Z471" s="23"/>
      <c r="AE471" s="23"/>
    </row>
    <row r="472" spans="26:31" ht="15">
      <c r="Z472" s="23"/>
      <c r="AE472" s="23"/>
    </row>
    <row r="473" spans="26:31" ht="15">
      <c r="Z473" s="23"/>
      <c r="AE473" s="23"/>
    </row>
    <row r="474" spans="26:31" ht="15">
      <c r="Z474" s="23"/>
      <c r="AE474" s="23"/>
    </row>
    <row r="475" spans="26:31" ht="15">
      <c r="Z475" s="23"/>
      <c r="AE475" s="23"/>
    </row>
    <row r="476" spans="26:31" ht="15">
      <c r="Z476" s="23"/>
      <c r="AE476" s="23"/>
    </row>
    <row r="477" spans="26:31" ht="15">
      <c r="Z477" s="23"/>
      <c r="AE477" s="23"/>
    </row>
    <row r="478" spans="26:31" ht="15">
      <c r="Z478" s="23"/>
      <c r="AE478" s="23"/>
    </row>
    <row r="479" spans="26:31" ht="15">
      <c r="Z479" s="23"/>
      <c r="AE479" s="23"/>
    </row>
    <row r="480" spans="26:31" ht="15">
      <c r="Z480" s="23"/>
      <c r="AE480" s="23"/>
    </row>
    <row r="481" spans="26:31" ht="15">
      <c r="Z481" s="23"/>
      <c r="AE481" s="23"/>
    </row>
    <row r="482" spans="26:31" ht="15">
      <c r="Z482" s="23"/>
      <c r="AE482" s="23"/>
    </row>
    <row r="483" spans="26:31" ht="15">
      <c r="Z483" s="23"/>
      <c r="AE483" s="23"/>
    </row>
    <row r="484" spans="26:31" ht="15">
      <c r="Z484" s="23"/>
      <c r="AE484" s="23"/>
    </row>
    <row r="485" spans="26:31" ht="15">
      <c r="Z485" s="23"/>
      <c r="AE485" s="23"/>
    </row>
    <row r="486" spans="26:31" ht="15">
      <c r="Z486" s="23"/>
      <c r="AE486" s="23"/>
    </row>
    <row r="487" spans="26:31" ht="15">
      <c r="Z487" s="23"/>
      <c r="AE487" s="23"/>
    </row>
    <row r="488" spans="26:31" ht="15">
      <c r="Z488" s="23"/>
      <c r="AE488" s="23"/>
    </row>
    <row r="489" spans="26:31" ht="15">
      <c r="Z489" s="23"/>
      <c r="AE489" s="23"/>
    </row>
    <row r="490" spans="26:31" ht="15">
      <c r="Z490" s="23"/>
      <c r="AE490" s="23"/>
    </row>
    <row r="491" spans="26:31" ht="15">
      <c r="Z491" s="23"/>
      <c r="AE491" s="23"/>
    </row>
    <row r="492" spans="26:31" ht="15">
      <c r="Z492" s="23"/>
      <c r="AE492" s="23"/>
    </row>
    <row r="493" spans="26:31" ht="15">
      <c r="Z493" s="23"/>
      <c r="AE493" s="23"/>
    </row>
    <row r="494" spans="26:31" ht="15">
      <c r="Z494" s="23"/>
      <c r="AE494" s="23"/>
    </row>
    <row r="495" spans="26:31" ht="15">
      <c r="Z495" s="23"/>
      <c r="AE495" s="23"/>
    </row>
    <row r="496" spans="26:31" ht="15">
      <c r="Z496" s="23"/>
      <c r="AE496" s="23"/>
    </row>
    <row r="497" spans="26:31" ht="15">
      <c r="Z497" s="23"/>
      <c r="AE497" s="23"/>
    </row>
    <row r="498" spans="26:31" ht="15">
      <c r="Z498" s="23"/>
      <c r="AE498" s="23"/>
    </row>
    <row r="499" spans="26:31" ht="15">
      <c r="Z499" s="23"/>
      <c r="AE499" s="23"/>
    </row>
    <row r="500" spans="26:31" ht="15">
      <c r="Z500" s="23"/>
      <c r="AE500" s="23"/>
    </row>
    <row r="501" spans="26:31" ht="15">
      <c r="Z501" s="23"/>
      <c r="AE501" s="23"/>
    </row>
    <row r="502" spans="26:31" ht="15">
      <c r="Z502" s="23"/>
      <c r="AE502" s="23"/>
    </row>
    <row r="503" spans="26:31" ht="15">
      <c r="Z503" s="23"/>
      <c r="AE503" s="23"/>
    </row>
    <row r="504" spans="26:31" ht="15">
      <c r="Z504" s="23"/>
      <c r="AE504" s="23"/>
    </row>
    <row r="505" spans="26:31" ht="15">
      <c r="Z505" s="23"/>
      <c r="AE505" s="23"/>
    </row>
    <row r="506" spans="26:31" ht="15">
      <c r="Z506" s="23"/>
      <c r="AE506" s="23"/>
    </row>
    <row r="507" spans="26:31" ht="15">
      <c r="Z507" s="23"/>
      <c r="AE507" s="23"/>
    </row>
    <row r="508" spans="26:31" ht="15">
      <c r="Z508" s="23"/>
      <c r="AE508" s="23"/>
    </row>
    <row r="509" spans="26:31" ht="15">
      <c r="Z509" s="23"/>
      <c r="AE509" s="23"/>
    </row>
    <row r="510" spans="26:31" ht="15">
      <c r="Z510" s="23"/>
      <c r="AE510" s="23"/>
    </row>
    <row r="511" spans="26:31" ht="15">
      <c r="Z511" s="23"/>
      <c r="AE511" s="23"/>
    </row>
    <row r="512" spans="26:31" ht="15">
      <c r="Z512" s="23"/>
      <c r="AE512" s="23"/>
    </row>
    <row r="513" spans="26:31" ht="15">
      <c r="Z513" s="23"/>
      <c r="AE513" s="23"/>
    </row>
    <row r="514" spans="26:31" ht="15">
      <c r="Z514" s="23"/>
      <c r="AE514" s="23"/>
    </row>
    <row r="515" spans="26:31" ht="15">
      <c r="Z515" s="23"/>
      <c r="AE515" s="23"/>
    </row>
    <row r="516" spans="26:31" ht="15">
      <c r="Z516" s="23"/>
      <c r="AE516" s="23"/>
    </row>
    <row r="517" spans="26:31" ht="15">
      <c r="Z517" s="23"/>
      <c r="AE517" s="23"/>
    </row>
    <row r="518" spans="26:31" ht="15">
      <c r="Z518" s="23"/>
      <c r="AE518" s="23"/>
    </row>
    <row r="519" spans="26:31" ht="15">
      <c r="Z519" s="23"/>
      <c r="AE519" s="23"/>
    </row>
    <row r="520" spans="26:31" ht="15">
      <c r="Z520" s="23"/>
      <c r="AE520" s="23"/>
    </row>
    <row r="521" spans="26:31" ht="15">
      <c r="Z521" s="23"/>
      <c r="AE521" s="23"/>
    </row>
    <row r="522" spans="26:31" ht="15">
      <c r="Z522" s="23"/>
      <c r="AE522" s="23"/>
    </row>
    <row r="523" spans="26:31" ht="15">
      <c r="Z523" s="23"/>
      <c r="AE523" s="23"/>
    </row>
    <row r="524" spans="26:31" ht="15">
      <c r="Z524" s="23"/>
      <c r="AE524" s="23"/>
    </row>
    <row r="525" spans="26:31" ht="15">
      <c r="Z525" s="23"/>
      <c r="AE525" s="23"/>
    </row>
    <row r="526" spans="26:31" ht="15">
      <c r="Z526" s="23"/>
      <c r="AE526" s="23"/>
    </row>
    <row r="527" spans="26:31" ht="15">
      <c r="Z527" s="23"/>
      <c r="AE527" s="23"/>
    </row>
    <row r="528" spans="26:31" ht="15">
      <c r="Z528" s="23"/>
      <c r="AE528" s="23"/>
    </row>
    <row r="529" spans="26:31" ht="15">
      <c r="Z529" s="23"/>
      <c r="AE529" s="23"/>
    </row>
    <row r="530" spans="26:31" ht="15">
      <c r="Z530" s="23"/>
      <c r="AE530" s="23"/>
    </row>
    <row r="531" spans="26:31" ht="15">
      <c r="Z531" s="23"/>
      <c r="AE531" s="23"/>
    </row>
    <row r="532" spans="26:31" ht="15">
      <c r="Z532" s="23"/>
      <c r="AE532" s="23"/>
    </row>
    <row r="533" spans="26:31" ht="15">
      <c r="Z533" s="23"/>
      <c r="AE533" s="23"/>
    </row>
    <row r="534" spans="26:31" ht="15">
      <c r="Z534" s="23"/>
      <c r="AE534" s="23"/>
    </row>
    <row r="535" spans="26:31" ht="15">
      <c r="Z535" s="23"/>
      <c r="AE535" s="23"/>
    </row>
    <row r="536" spans="26:31" ht="15">
      <c r="Z536" s="23"/>
      <c r="AE536" s="23"/>
    </row>
    <row r="537" spans="26:31" ht="15">
      <c r="Z537" s="23"/>
      <c r="AE537" s="23"/>
    </row>
    <row r="538" spans="26:31" ht="15">
      <c r="Z538" s="23"/>
      <c r="AE538" s="23"/>
    </row>
    <row r="539" spans="26:31" ht="15">
      <c r="Z539" s="23"/>
      <c r="AE539" s="23"/>
    </row>
    <row r="540" spans="26:31" ht="15">
      <c r="Z540" s="23"/>
      <c r="AE540" s="23"/>
    </row>
    <row r="541" spans="26:31" ht="15">
      <c r="Z541" s="23"/>
      <c r="AE541" s="23"/>
    </row>
    <row r="542" spans="26:31" ht="15">
      <c r="Z542" s="23"/>
      <c r="AE542" s="23"/>
    </row>
    <row r="543" spans="26:31" ht="15">
      <c r="Z543" s="23"/>
      <c r="AE543" s="23"/>
    </row>
    <row r="544" spans="26:31" ht="15">
      <c r="Z544" s="23"/>
      <c r="AE544" s="23"/>
    </row>
    <row r="545" spans="26:31" ht="15">
      <c r="Z545" s="23"/>
      <c r="AE545" s="23"/>
    </row>
    <row r="546" spans="26:31" ht="15">
      <c r="Z546" s="23"/>
      <c r="AE546" s="23"/>
    </row>
    <row r="547" spans="26:31" ht="15">
      <c r="Z547" s="23"/>
      <c r="AE547" s="23"/>
    </row>
    <row r="548" spans="26:31" ht="15">
      <c r="Z548" s="23"/>
      <c r="AE548" s="23"/>
    </row>
    <row r="549" spans="26:31" ht="15">
      <c r="Z549" s="23"/>
      <c r="AE549" s="23"/>
    </row>
    <row r="550" spans="26:31" ht="15">
      <c r="Z550" s="23"/>
      <c r="AE550" s="23"/>
    </row>
    <row r="551" spans="26:31" ht="15">
      <c r="Z551" s="23"/>
      <c r="AE551" s="23"/>
    </row>
    <row r="552" spans="26:31" ht="15">
      <c r="Z552" s="23"/>
      <c r="AE552" s="23"/>
    </row>
    <row r="553" spans="26:31" ht="15">
      <c r="Z553" s="23"/>
      <c r="AE553" s="23"/>
    </row>
    <row r="554" spans="26:31" ht="15">
      <c r="Z554" s="23"/>
      <c r="AE554" s="23"/>
    </row>
    <row r="555" spans="26:31" ht="15">
      <c r="Z555" s="23"/>
      <c r="AE555" s="23"/>
    </row>
    <row r="556" spans="26:31" ht="15">
      <c r="Z556" s="23"/>
      <c r="AE556" s="23"/>
    </row>
    <row r="557" spans="26:31" ht="15">
      <c r="Z557" s="23"/>
      <c r="AE557" s="23"/>
    </row>
    <row r="558" spans="26:31" ht="15">
      <c r="Z558" s="23"/>
      <c r="AE558" s="23"/>
    </row>
    <row r="559" spans="26:31" ht="15">
      <c r="Z559" s="23"/>
      <c r="AE559" s="23"/>
    </row>
    <row r="560" spans="26:31" ht="15">
      <c r="Z560" s="23"/>
      <c r="AE560" s="23"/>
    </row>
    <row r="561" spans="26:31" ht="15">
      <c r="Z561" s="23"/>
      <c r="AE561" s="23"/>
    </row>
    <row r="562" spans="26:31" ht="15">
      <c r="Z562" s="23"/>
      <c r="AE562" s="23"/>
    </row>
    <row r="563" spans="26:31" ht="15">
      <c r="Z563" s="23"/>
      <c r="AE563" s="23"/>
    </row>
    <row r="564" spans="26:31" ht="15">
      <c r="Z564" s="23"/>
      <c r="AE564" s="23"/>
    </row>
    <row r="565" spans="26:31" ht="15">
      <c r="Z565" s="23"/>
      <c r="AE565" s="23"/>
    </row>
    <row r="566" spans="26:31" ht="15">
      <c r="Z566" s="23"/>
      <c r="AE566" s="23"/>
    </row>
    <row r="567" spans="26:31" ht="15">
      <c r="Z567" s="23"/>
      <c r="AE567" s="23"/>
    </row>
    <row r="568" spans="26:31" ht="15">
      <c r="Z568" s="23"/>
      <c r="AE568" s="23"/>
    </row>
    <row r="569" spans="26:31" ht="15">
      <c r="Z569" s="23"/>
      <c r="AE569" s="23"/>
    </row>
    <row r="570" spans="26:31" ht="15">
      <c r="Z570" s="23"/>
      <c r="AE570" s="23"/>
    </row>
    <row r="571" spans="26:31" ht="15">
      <c r="Z571" s="23"/>
      <c r="AE571" s="23"/>
    </row>
    <row r="572" spans="26:31" ht="15">
      <c r="Z572" s="23"/>
      <c r="AE572" s="23"/>
    </row>
    <row r="573" spans="26:31" ht="15">
      <c r="Z573" s="23"/>
      <c r="AE573" s="23"/>
    </row>
    <row r="574" spans="26:31" ht="15">
      <c r="Z574" s="23"/>
      <c r="AE574" s="23"/>
    </row>
    <row r="575" spans="26:31" ht="15">
      <c r="Z575" s="23"/>
      <c r="AE575" s="23"/>
    </row>
    <row r="576" spans="26:31" ht="15">
      <c r="Z576" s="23"/>
      <c r="AE576" s="23"/>
    </row>
    <row r="577" spans="26:31" ht="15">
      <c r="Z577" s="23"/>
      <c r="AE577" s="23"/>
    </row>
    <row r="578" spans="26:31" ht="15">
      <c r="Z578" s="23"/>
      <c r="AE578" s="23"/>
    </row>
    <row r="579" spans="26:31" ht="15">
      <c r="Z579" s="23"/>
      <c r="AE579" s="23"/>
    </row>
    <row r="580" spans="26:31" ht="15">
      <c r="Z580" s="23"/>
      <c r="AE580" s="23"/>
    </row>
    <row r="581" spans="26:31" ht="15">
      <c r="Z581" s="23"/>
      <c r="AE581" s="23"/>
    </row>
    <row r="582" spans="26:31" ht="15">
      <c r="Z582" s="23"/>
      <c r="AE582" s="23"/>
    </row>
    <row r="583" spans="26:31" ht="15">
      <c r="Z583" s="23"/>
      <c r="AE583" s="23"/>
    </row>
    <row r="584" spans="26:31" ht="15">
      <c r="Z584" s="23"/>
      <c r="AE584" s="23"/>
    </row>
    <row r="585" spans="26:31" ht="15">
      <c r="Z585" s="23"/>
      <c r="AE585" s="23"/>
    </row>
    <row r="586" spans="26:31" ht="15">
      <c r="Z586" s="23"/>
      <c r="AE586" s="23"/>
    </row>
    <row r="587" spans="26:31" ht="15">
      <c r="Z587" s="23"/>
      <c r="AE587" s="23"/>
    </row>
    <row r="588" spans="26:31" ht="15">
      <c r="Z588" s="23"/>
      <c r="AE588" s="23"/>
    </row>
    <row r="589" spans="26:31" ht="15">
      <c r="Z589" s="23"/>
      <c r="AE589" s="23"/>
    </row>
    <row r="590" spans="26:31" ht="15">
      <c r="Z590" s="23"/>
      <c r="AE590" s="23"/>
    </row>
    <row r="591" spans="26:31" ht="15">
      <c r="Z591" s="23"/>
      <c r="AE591" s="23"/>
    </row>
    <row r="592" spans="26:31" ht="15">
      <c r="Z592" s="23"/>
      <c r="AE592" s="23"/>
    </row>
    <row r="593" spans="26:31" ht="15">
      <c r="Z593" s="23"/>
      <c r="AE593" s="23"/>
    </row>
    <row r="594" spans="26:31" ht="15">
      <c r="Z594" s="23"/>
      <c r="AE594" s="23"/>
    </row>
    <row r="595" spans="26:31" ht="15">
      <c r="Z595" s="23"/>
      <c r="AE595" s="23"/>
    </row>
    <row r="596" spans="26:31" ht="15">
      <c r="Z596" s="23"/>
      <c r="AE596" s="23"/>
    </row>
    <row r="597" spans="26:31" ht="15">
      <c r="Z597" s="23"/>
      <c r="AE597" s="23"/>
    </row>
    <row r="598" spans="26:31" ht="15">
      <c r="Z598" s="23"/>
      <c r="AE598" s="23"/>
    </row>
    <row r="599" spans="26:31" ht="15">
      <c r="Z599" s="23"/>
      <c r="AE599" s="23"/>
    </row>
    <row r="600" spans="26:31" ht="15">
      <c r="Z600" s="23"/>
      <c r="AE600" s="23"/>
    </row>
    <row r="601" spans="26:31" ht="15">
      <c r="Z601" s="23"/>
      <c r="AE601" s="23"/>
    </row>
    <row r="602" spans="26:31" ht="15">
      <c r="Z602" s="23"/>
      <c r="AE602" s="23"/>
    </row>
    <row r="603" spans="26:31" ht="15">
      <c r="Z603" s="23"/>
      <c r="AE603" s="23"/>
    </row>
    <row r="604" spans="26:31" ht="15">
      <c r="Z604" s="23"/>
      <c r="AE604" s="23"/>
    </row>
    <row r="605" spans="26:31" ht="15">
      <c r="Z605" s="23"/>
      <c r="AE605" s="23"/>
    </row>
    <row r="606" spans="26:31" ht="15">
      <c r="Z606" s="23"/>
      <c r="AE606" s="23"/>
    </row>
    <row r="607" spans="26:31" ht="15">
      <c r="Z607" s="23"/>
      <c r="AE607" s="23"/>
    </row>
    <row r="608" spans="26:31" ht="15">
      <c r="Z608" s="23"/>
      <c r="AE608" s="23"/>
    </row>
    <row r="609" spans="26:31" ht="15">
      <c r="Z609" s="23"/>
      <c r="AE609" s="23"/>
    </row>
    <row r="610" spans="26:31" ht="15">
      <c r="Z610" s="23"/>
      <c r="AE610" s="23"/>
    </row>
    <row r="611" spans="26:31" ht="15">
      <c r="Z611" s="23"/>
      <c r="AE611" s="23"/>
    </row>
    <row r="612" spans="26:31" ht="15">
      <c r="Z612" s="23"/>
      <c r="AE612" s="23"/>
    </row>
    <row r="613" spans="26:31" ht="15">
      <c r="Z613" s="23"/>
      <c r="AE613" s="23"/>
    </row>
    <row r="614" spans="26:31" ht="15">
      <c r="Z614" s="23"/>
      <c r="AE614" s="23"/>
    </row>
    <row r="615" spans="26:31" ht="15">
      <c r="Z615" s="23"/>
      <c r="AE615" s="23"/>
    </row>
    <row r="616" spans="26:31" ht="15">
      <c r="Z616" s="23"/>
      <c r="AE616" s="23"/>
    </row>
    <row r="617" spans="26:31" ht="15">
      <c r="Z617" s="23"/>
      <c r="AE617" s="23"/>
    </row>
    <row r="618" spans="26:31" ht="15">
      <c r="Z618" s="23"/>
      <c r="AE618" s="23"/>
    </row>
    <row r="619" spans="26:31" ht="15">
      <c r="Z619" s="23"/>
      <c r="AE619" s="23"/>
    </row>
    <row r="620" spans="26:31" ht="15">
      <c r="Z620" s="23"/>
      <c r="AE620" s="23"/>
    </row>
    <row r="621" spans="26:31" ht="15">
      <c r="Z621" s="23"/>
      <c r="AE621" s="23"/>
    </row>
    <row r="622" spans="26:31" ht="15">
      <c r="Z622" s="23"/>
      <c r="AE622" s="23"/>
    </row>
    <row r="623" spans="26:31" ht="15">
      <c r="Z623" s="23"/>
      <c r="AE623" s="23"/>
    </row>
    <row r="624" spans="26:31" ht="15">
      <c r="Z624" s="23"/>
      <c r="AE624" s="23"/>
    </row>
    <row r="625" spans="26:31" ht="15">
      <c r="Z625" s="23"/>
      <c r="AE625" s="23"/>
    </row>
    <row r="626" spans="26:31" ht="15">
      <c r="Z626" s="23"/>
      <c r="AE626" s="23"/>
    </row>
    <row r="627" spans="26:31" ht="15">
      <c r="Z627" s="23"/>
      <c r="AE627" s="23"/>
    </row>
    <row r="628" spans="26:31" ht="15">
      <c r="Z628" s="23"/>
      <c r="AE628" s="23"/>
    </row>
    <row r="629" spans="26:31" ht="15">
      <c r="Z629" s="23"/>
      <c r="AE629" s="23"/>
    </row>
    <row r="630" spans="26:31" ht="15">
      <c r="Z630" s="23"/>
      <c r="AE630" s="23"/>
    </row>
    <row r="631" spans="26:31" ht="15">
      <c r="Z631" s="23"/>
      <c r="AE631" s="23"/>
    </row>
    <row r="632" spans="26:31" ht="15">
      <c r="Z632" s="23"/>
      <c r="AE632" s="23"/>
    </row>
    <row r="633" spans="26:31" ht="15">
      <c r="Z633" s="23"/>
      <c r="AE633" s="23"/>
    </row>
    <row r="634" spans="26:31" ht="15">
      <c r="Z634" s="23"/>
      <c r="AE634" s="23"/>
    </row>
    <row r="635" spans="26:31" ht="15">
      <c r="Z635" s="23"/>
      <c r="AE635" s="23"/>
    </row>
    <row r="636" spans="26:31" ht="15">
      <c r="Z636" s="23"/>
      <c r="AE636" s="23"/>
    </row>
    <row r="637" spans="26:31" ht="15">
      <c r="Z637" s="23"/>
      <c r="AE637" s="23"/>
    </row>
    <row r="638" spans="26:31" ht="15">
      <c r="Z638" s="23"/>
      <c r="AE638" s="23"/>
    </row>
    <row r="639" spans="26:31" ht="15">
      <c r="Z639" s="23"/>
      <c r="AE639" s="23"/>
    </row>
    <row r="640" spans="26:31" ht="15">
      <c r="Z640" s="23"/>
      <c r="AE640" s="23"/>
    </row>
    <row r="641" spans="26:31" ht="15">
      <c r="Z641" s="23"/>
      <c r="AE641" s="23"/>
    </row>
    <row r="642" spans="26:31" ht="15">
      <c r="Z642" s="23"/>
      <c r="AE642" s="23"/>
    </row>
    <row r="643" spans="26:31" ht="15">
      <c r="Z643" s="23"/>
      <c r="AE643" s="23"/>
    </row>
    <row r="644" spans="26:31" ht="15">
      <c r="Z644" s="23"/>
      <c r="AE644" s="23"/>
    </row>
    <row r="645" spans="26:31" ht="15">
      <c r="Z645" s="23"/>
      <c r="AE645" s="23"/>
    </row>
    <row r="646" spans="26:31" ht="15">
      <c r="Z646" s="23"/>
      <c r="AE646" s="23"/>
    </row>
    <row r="647" spans="26:31" ht="15">
      <c r="Z647" s="23"/>
      <c r="AE647" s="23"/>
    </row>
    <row r="648" spans="26:31" ht="15">
      <c r="Z648" s="23"/>
      <c r="AE648" s="23"/>
    </row>
    <row r="649" spans="26:31" ht="15">
      <c r="Z649" s="23"/>
      <c r="AE649" s="23"/>
    </row>
    <row r="650" spans="26:31" ht="15">
      <c r="Z650" s="23"/>
      <c r="AE650" s="23"/>
    </row>
    <row r="651" spans="26:31" ht="15">
      <c r="Z651" s="23"/>
      <c r="AE651" s="23"/>
    </row>
    <row r="652" spans="26:31" ht="15">
      <c r="Z652" s="23"/>
      <c r="AE652" s="23"/>
    </row>
    <row r="653" spans="26:31" ht="15">
      <c r="Z653" s="23"/>
      <c r="AE653" s="23"/>
    </row>
    <row r="654" spans="26:31" ht="15">
      <c r="Z654" s="23"/>
      <c r="AE654" s="23"/>
    </row>
    <row r="655" spans="26:31" ht="15">
      <c r="Z655" s="23"/>
      <c r="AE655" s="23"/>
    </row>
    <row r="656" spans="26:31" ht="15">
      <c r="Z656" s="23"/>
      <c r="AE656" s="23"/>
    </row>
    <row r="657" spans="26:31" ht="15">
      <c r="Z657" s="23"/>
      <c r="AE657" s="23"/>
    </row>
    <row r="658" spans="26:31" ht="15">
      <c r="Z658" s="23"/>
      <c r="AE658" s="23"/>
    </row>
    <row r="659" spans="26:31" ht="15">
      <c r="Z659" s="23"/>
      <c r="AE659" s="23"/>
    </row>
    <row r="660" spans="26:31" ht="15">
      <c r="Z660" s="23"/>
      <c r="AE660" s="23"/>
    </row>
    <row r="661" spans="26:31" ht="15">
      <c r="Z661" s="23"/>
      <c r="AE661" s="23"/>
    </row>
    <row r="662" spans="26:31" ht="15">
      <c r="Z662" s="23"/>
      <c r="AE662" s="23"/>
    </row>
    <row r="663" spans="26:31" ht="15">
      <c r="Z663" s="23"/>
      <c r="AE663" s="23"/>
    </row>
    <row r="664" spans="26:31" ht="15">
      <c r="Z664" s="23"/>
      <c r="AE664" s="23"/>
    </row>
    <row r="665" spans="26:31" ht="15">
      <c r="Z665" s="23"/>
      <c r="AE665" s="23"/>
    </row>
    <row r="666" spans="26:31" ht="15">
      <c r="Z666" s="23"/>
      <c r="AE666" s="23"/>
    </row>
    <row r="667" spans="26:31" ht="15">
      <c r="Z667" s="23"/>
      <c r="AE667" s="23"/>
    </row>
    <row r="668" spans="26:31" ht="15">
      <c r="Z668" s="23"/>
      <c r="AE668" s="23"/>
    </row>
    <row r="669" spans="26:31" ht="15">
      <c r="Z669" s="23"/>
      <c r="AE669" s="23"/>
    </row>
    <row r="670" spans="26:31" ht="15">
      <c r="Z670" s="23"/>
      <c r="AE670" s="23"/>
    </row>
    <row r="671" spans="26:31" ht="15">
      <c r="Z671" s="23"/>
      <c r="AE671" s="23"/>
    </row>
    <row r="672" spans="26:31" ht="15">
      <c r="Z672" s="23"/>
      <c r="AE672" s="23"/>
    </row>
    <row r="673" spans="26:31" ht="15">
      <c r="Z673" s="23"/>
      <c r="AE673" s="23"/>
    </row>
    <row r="674" spans="26:31" ht="15">
      <c r="Z674" s="23"/>
      <c r="AE674" s="23"/>
    </row>
    <row r="675" spans="26:31" ht="15">
      <c r="Z675" s="23"/>
      <c r="AE675" s="23"/>
    </row>
    <row r="676" spans="26:31" ht="15">
      <c r="Z676" s="23"/>
      <c r="AE676" s="23"/>
    </row>
    <row r="677" spans="26:31" ht="15">
      <c r="Z677" s="23"/>
      <c r="AE677" s="23"/>
    </row>
    <row r="678" spans="26:31" ht="15">
      <c r="Z678" s="23"/>
      <c r="AE678" s="23"/>
    </row>
    <row r="679" spans="26:31" ht="15">
      <c r="Z679" s="23"/>
      <c r="AE679" s="23"/>
    </row>
    <row r="680" spans="26:31" ht="15">
      <c r="Z680" s="23"/>
      <c r="AE680" s="23"/>
    </row>
    <row r="681" spans="26:31" ht="15">
      <c r="Z681" s="23"/>
      <c r="AE681" s="23"/>
    </row>
    <row r="682" spans="26:31" ht="15">
      <c r="Z682" s="23"/>
      <c r="AE682" s="23"/>
    </row>
    <row r="683" spans="26:31" ht="15">
      <c r="Z683" s="23"/>
      <c r="AE683" s="23"/>
    </row>
    <row r="684" spans="26:31" ht="15">
      <c r="Z684" s="23"/>
      <c r="AE684" s="23"/>
    </row>
    <row r="685" spans="26:31" ht="15">
      <c r="Z685" s="23"/>
      <c r="AE685" s="23"/>
    </row>
    <row r="686" spans="26:31" ht="15">
      <c r="Z686" s="23"/>
      <c r="AE686" s="23"/>
    </row>
    <row r="687" spans="26:31" ht="15">
      <c r="Z687" s="23"/>
      <c r="AE687" s="23"/>
    </row>
    <row r="688" spans="26:31" ht="15">
      <c r="Z688" s="23"/>
      <c r="AE688" s="23"/>
    </row>
    <row r="689" spans="26:31" ht="15">
      <c r="Z689" s="23"/>
      <c r="AE689" s="23"/>
    </row>
    <row r="690" spans="26:31" ht="15">
      <c r="Z690" s="23"/>
      <c r="AE690" s="23"/>
    </row>
    <row r="691" spans="26:31" ht="15">
      <c r="Z691" s="23"/>
      <c r="AE691" s="23"/>
    </row>
    <row r="692" spans="26:31" ht="15">
      <c r="Z692" s="23"/>
      <c r="AE692" s="23"/>
    </row>
    <row r="693" spans="26:31" ht="15">
      <c r="Z693" s="23"/>
      <c r="AE693" s="23"/>
    </row>
    <row r="694" spans="26:31" ht="15">
      <c r="Z694" s="23"/>
      <c r="AE694" s="23"/>
    </row>
    <row r="695" spans="26:31" ht="15">
      <c r="Z695" s="23"/>
      <c r="AE695" s="23"/>
    </row>
    <row r="696" spans="26:31" ht="15">
      <c r="Z696" s="23"/>
      <c r="AE696" s="23"/>
    </row>
    <row r="697" spans="26:31" ht="15">
      <c r="Z697" s="23"/>
      <c r="AE697" s="23"/>
    </row>
    <row r="698" spans="26:31" ht="15">
      <c r="Z698" s="23"/>
      <c r="AE698" s="23"/>
    </row>
    <row r="699" spans="26:31" ht="15">
      <c r="Z699" s="23"/>
      <c r="AE699" s="23"/>
    </row>
    <row r="700" spans="26:31" ht="15">
      <c r="Z700" s="23"/>
      <c r="AE700" s="23"/>
    </row>
    <row r="701" spans="26:31" ht="15">
      <c r="Z701" s="23"/>
      <c r="AE701" s="23"/>
    </row>
    <row r="702" spans="26:31" ht="15">
      <c r="Z702" s="23"/>
      <c r="AE702" s="23"/>
    </row>
    <row r="703" spans="26:31" ht="15">
      <c r="Z703" s="23"/>
      <c r="AE703" s="23"/>
    </row>
    <row r="704" spans="26:31" ht="15">
      <c r="Z704" s="23"/>
      <c r="AE704" s="23"/>
    </row>
    <row r="705" spans="26:31" ht="15">
      <c r="Z705" s="23"/>
      <c r="AE705" s="23"/>
    </row>
    <row r="706" spans="26:31" ht="15">
      <c r="Z706" s="23"/>
      <c r="AE706" s="23"/>
    </row>
    <row r="707" spans="26:31" ht="15">
      <c r="Z707" s="23"/>
      <c r="AE707" s="23"/>
    </row>
    <row r="708" spans="26:31" ht="15">
      <c r="Z708" s="23"/>
      <c r="AE708" s="23"/>
    </row>
    <row r="709" spans="26:31" ht="15">
      <c r="Z709" s="23"/>
      <c r="AE709" s="23"/>
    </row>
    <row r="710" spans="26:31" ht="15">
      <c r="Z710" s="23"/>
      <c r="AE710" s="23"/>
    </row>
    <row r="711" spans="26:31" ht="15">
      <c r="Z711" s="23"/>
      <c r="AE711" s="23"/>
    </row>
    <row r="712" spans="26:31" ht="15">
      <c r="Z712" s="23"/>
      <c r="AE712" s="23"/>
    </row>
    <row r="713" spans="26:31" ht="15">
      <c r="Z713" s="23"/>
      <c r="AE713" s="23"/>
    </row>
    <row r="714" spans="26:31" ht="15">
      <c r="Z714" s="23"/>
      <c r="AE714" s="23"/>
    </row>
    <row r="715" spans="26:31" ht="15">
      <c r="Z715" s="23"/>
      <c r="AE715" s="23"/>
    </row>
    <row r="716" spans="26:31" ht="15">
      <c r="Z716" s="23"/>
      <c r="AE716" s="23"/>
    </row>
    <row r="717" spans="26:31" ht="15">
      <c r="Z717" s="23"/>
      <c r="AE717" s="23"/>
    </row>
    <row r="718" spans="26:31" ht="15">
      <c r="Z718" s="23"/>
      <c r="AE718" s="23"/>
    </row>
    <row r="719" spans="26:31" ht="15">
      <c r="Z719" s="23"/>
      <c r="AE719" s="23"/>
    </row>
    <row r="720" spans="26:31" ht="15">
      <c r="Z720" s="23"/>
      <c r="AE720" s="23"/>
    </row>
    <row r="721" spans="26:31" ht="15">
      <c r="Z721" s="23"/>
      <c r="AE721" s="23"/>
    </row>
    <row r="722" spans="26:31" ht="15">
      <c r="Z722" s="23"/>
      <c r="AE722" s="23"/>
    </row>
    <row r="723" spans="26:31" ht="15">
      <c r="Z723" s="23"/>
      <c r="AE723" s="23"/>
    </row>
    <row r="724" spans="26:31" ht="15">
      <c r="Z724" s="23"/>
      <c r="AE724" s="23"/>
    </row>
    <row r="725" spans="26:31" ht="15">
      <c r="Z725" s="23"/>
      <c r="AE725" s="23"/>
    </row>
    <row r="726" spans="26:31" ht="15">
      <c r="Z726" s="23"/>
      <c r="AE726" s="23"/>
    </row>
    <row r="727" spans="26:31" ht="15">
      <c r="Z727" s="23"/>
      <c r="AE727" s="23"/>
    </row>
    <row r="728" spans="26:31" ht="15">
      <c r="Z728" s="23"/>
      <c r="AE728" s="23"/>
    </row>
    <row r="729" spans="26:31" ht="15">
      <c r="Z729" s="23"/>
      <c r="AE729" s="23"/>
    </row>
    <row r="730" spans="26:31" ht="15">
      <c r="Z730" s="23"/>
      <c r="AE730" s="23"/>
    </row>
    <row r="731" spans="26:31" ht="15">
      <c r="Z731" s="23"/>
      <c r="AE731" s="23"/>
    </row>
    <row r="732" spans="26:31" ht="15">
      <c r="Z732" s="23"/>
      <c r="AE732" s="23"/>
    </row>
    <row r="733" spans="26:31" ht="15">
      <c r="Z733" s="23"/>
      <c r="AE733" s="23"/>
    </row>
    <row r="734" spans="26:31" ht="15">
      <c r="Z734" s="23"/>
      <c r="AE734" s="23"/>
    </row>
    <row r="735" spans="26:31" ht="15">
      <c r="Z735" s="23"/>
      <c r="AE735" s="23"/>
    </row>
    <row r="736" spans="26:31" ht="15">
      <c r="Z736" s="23"/>
      <c r="AE736" s="23"/>
    </row>
    <row r="737" spans="26:31" ht="15">
      <c r="Z737" s="23"/>
      <c r="AE737" s="23"/>
    </row>
    <row r="738" spans="26:31" ht="15">
      <c r="Z738" s="23"/>
      <c r="AE738" s="23"/>
    </row>
    <row r="739" spans="26:31" ht="15">
      <c r="Z739" s="23"/>
      <c r="AE739" s="23"/>
    </row>
    <row r="740" spans="26:31" ht="15">
      <c r="Z740" s="23"/>
      <c r="AE740" s="23"/>
    </row>
    <row r="741" spans="26:31" ht="15">
      <c r="Z741" s="23"/>
      <c r="AE741" s="23"/>
    </row>
    <row r="742" spans="26:31" ht="15">
      <c r="Z742" s="23"/>
      <c r="AE742" s="23"/>
    </row>
    <row r="743" spans="26:31" ht="15">
      <c r="Z743" s="23"/>
      <c r="AE743" s="23"/>
    </row>
    <row r="744" spans="26:31" ht="15">
      <c r="Z744" s="23"/>
      <c r="AE744" s="23"/>
    </row>
    <row r="745" spans="26:31" ht="15">
      <c r="Z745" s="23"/>
      <c r="AE745" s="23"/>
    </row>
    <row r="746" spans="26:31" ht="15">
      <c r="Z746" s="23"/>
      <c r="AE746" s="23"/>
    </row>
    <row r="747" spans="26:31" ht="15">
      <c r="Z747" s="23"/>
      <c r="AE747" s="23"/>
    </row>
    <row r="748" spans="26:31" ht="15">
      <c r="Z748" s="23"/>
      <c r="AE748" s="23"/>
    </row>
    <row r="749" spans="26:31" ht="15">
      <c r="Z749" s="23"/>
      <c r="AE749" s="23"/>
    </row>
    <row r="750" spans="26:31" ht="15">
      <c r="Z750" s="23"/>
      <c r="AE750" s="23"/>
    </row>
    <row r="751" spans="26:31" ht="15">
      <c r="Z751" s="23"/>
      <c r="AE751" s="23"/>
    </row>
    <row r="752" spans="26:31" ht="15">
      <c r="Z752" s="23"/>
      <c r="AE752" s="23"/>
    </row>
    <row r="753" spans="26:31" ht="15">
      <c r="Z753" s="23"/>
      <c r="AE753" s="23"/>
    </row>
    <row r="754" spans="26:31" ht="15">
      <c r="Z754" s="23"/>
      <c r="AE754" s="23"/>
    </row>
    <row r="755" spans="26:31" ht="15">
      <c r="Z755" s="23"/>
      <c r="AE755" s="23"/>
    </row>
    <row r="756" spans="26:31" ht="15">
      <c r="Z756" s="23"/>
      <c r="AE756" s="23"/>
    </row>
    <row r="757" spans="26:31" ht="15">
      <c r="Z757" s="23"/>
      <c r="AE757" s="23"/>
    </row>
    <row r="758" spans="26:31" ht="15">
      <c r="Z758" s="23"/>
      <c r="AE758" s="23"/>
    </row>
    <row r="759" spans="26:31" ht="15">
      <c r="Z759" s="23"/>
      <c r="AE759" s="23"/>
    </row>
    <row r="760" spans="26:31" ht="15">
      <c r="Z760" s="23"/>
      <c r="AE760" s="23"/>
    </row>
    <row r="761" spans="26:31" ht="15">
      <c r="Z761" s="23"/>
      <c r="AE761" s="23"/>
    </row>
    <row r="762" spans="26:31" ht="15">
      <c r="Z762" s="23"/>
      <c r="AE762" s="23"/>
    </row>
    <row r="763" spans="26:31" ht="15">
      <c r="Z763" s="23"/>
      <c r="AE763" s="23"/>
    </row>
    <row r="764" spans="26:31" ht="15">
      <c r="Z764" s="23"/>
      <c r="AE764" s="23"/>
    </row>
    <row r="765" spans="26:31" ht="15">
      <c r="Z765" s="23"/>
      <c r="AE765" s="23"/>
    </row>
    <row r="766" spans="26:31" ht="15">
      <c r="Z766" s="23"/>
      <c r="AE766" s="23"/>
    </row>
    <row r="767" spans="26:31" ht="15">
      <c r="Z767" s="23"/>
      <c r="AE767" s="23"/>
    </row>
    <row r="768" spans="26:31" ht="15">
      <c r="Z768" s="23"/>
      <c r="AE768" s="23"/>
    </row>
    <row r="769" spans="26:31" ht="15">
      <c r="Z769" s="23"/>
      <c r="AE769" s="23"/>
    </row>
    <row r="770" spans="26:31" ht="15">
      <c r="Z770" s="23"/>
      <c r="AE770" s="23"/>
    </row>
    <row r="771" spans="26:31" ht="15">
      <c r="Z771" s="23"/>
      <c r="AE771" s="23"/>
    </row>
    <row r="772" spans="26:31" ht="15">
      <c r="Z772" s="23"/>
      <c r="AE772" s="23"/>
    </row>
    <row r="773" spans="26:31" ht="15">
      <c r="Z773" s="23"/>
      <c r="AE773" s="23"/>
    </row>
    <row r="774" spans="26:31" ht="15">
      <c r="Z774" s="23"/>
      <c r="AE774" s="23"/>
    </row>
    <row r="775" spans="26:31" ht="15">
      <c r="Z775" s="23"/>
      <c r="AE775" s="23"/>
    </row>
    <row r="776" spans="26:31" ht="15">
      <c r="Z776" s="23"/>
      <c r="AE776" s="23"/>
    </row>
    <row r="777" spans="26:31" ht="15">
      <c r="Z777" s="23"/>
      <c r="AE777" s="23"/>
    </row>
    <row r="778" spans="26:31" ht="15">
      <c r="Z778" s="23"/>
      <c r="AE778" s="23"/>
    </row>
    <row r="779" spans="26:31" ht="15">
      <c r="Z779" s="23"/>
      <c r="AE779" s="23"/>
    </row>
    <row r="780" spans="26:31" ht="15">
      <c r="Z780" s="23"/>
      <c r="AE780" s="23"/>
    </row>
    <row r="781" spans="26:31" ht="15">
      <c r="Z781" s="23"/>
      <c r="AE781" s="23"/>
    </row>
    <row r="782" spans="26:31" ht="15">
      <c r="Z782" s="23"/>
      <c r="AE782" s="23"/>
    </row>
    <row r="783" spans="26:31" ht="15">
      <c r="Z783" s="23"/>
      <c r="AE783" s="23"/>
    </row>
    <row r="784" spans="26:31" ht="15">
      <c r="Z784" s="23"/>
      <c r="AE784" s="23"/>
    </row>
    <row r="785" spans="26:31" ht="15">
      <c r="Z785" s="23"/>
      <c r="AE785" s="23"/>
    </row>
    <row r="786" spans="26:31" ht="15">
      <c r="Z786" s="23"/>
      <c r="AE786" s="23"/>
    </row>
    <row r="787" spans="26:31" ht="15">
      <c r="Z787" s="23"/>
      <c r="AE787" s="23"/>
    </row>
    <row r="788" spans="26:31" ht="15">
      <c r="Z788" s="23"/>
      <c r="AE788" s="23"/>
    </row>
    <row r="789" spans="26:31" ht="15">
      <c r="Z789" s="23"/>
      <c r="AE789" s="23"/>
    </row>
    <row r="790" spans="26:31" ht="15">
      <c r="Z790" s="23"/>
      <c r="AE790" s="23"/>
    </row>
    <row r="791" spans="26:31" ht="15">
      <c r="Z791" s="23"/>
      <c r="AE791" s="23"/>
    </row>
    <row r="792" spans="26:31" ht="15">
      <c r="Z792" s="23"/>
      <c r="AE792" s="23"/>
    </row>
    <row r="793" spans="26:31" ht="15">
      <c r="Z793" s="23"/>
      <c r="AE793" s="23"/>
    </row>
    <row r="794" spans="26:31" ht="15">
      <c r="Z794" s="23"/>
      <c r="AE794" s="23"/>
    </row>
    <row r="795" spans="26:31" ht="15">
      <c r="Z795" s="23"/>
      <c r="AE795" s="23"/>
    </row>
    <row r="796" spans="26:31" ht="15">
      <c r="Z796" s="23"/>
      <c r="AE796" s="23"/>
    </row>
    <row r="797" spans="26:31" ht="15">
      <c r="Z797" s="23"/>
      <c r="AE797" s="23"/>
    </row>
    <row r="798" spans="26:31" ht="15">
      <c r="Z798" s="23"/>
      <c r="AE798" s="23"/>
    </row>
    <row r="799" spans="26:31" ht="15">
      <c r="Z799" s="23"/>
      <c r="AE799" s="23"/>
    </row>
    <row r="800" spans="26:31" ht="15">
      <c r="Z800" s="23"/>
      <c r="AE800" s="23"/>
    </row>
    <row r="801" spans="26:31" ht="15">
      <c r="Z801" s="23"/>
      <c r="AE801" s="23"/>
    </row>
    <row r="802" spans="26:31" ht="15">
      <c r="Z802" s="23"/>
      <c r="AE802" s="23"/>
    </row>
    <row r="803" spans="26:31" ht="15">
      <c r="Z803" s="23"/>
      <c r="AE803" s="23"/>
    </row>
    <row r="804" spans="26:31" ht="15">
      <c r="Z804" s="23"/>
      <c r="AE804" s="23"/>
    </row>
    <row r="805" spans="26:31" ht="15">
      <c r="Z805" s="23"/>
      <c r="AE805" s="23"/>
    </row>
    <row r="806" spans="26:31" ht="15">
      <c r="Z806" s="23"/>
      <c r="AE806" s="23"/>
    </row>
    <row r="807" spans="26:31" ht="15">
      <c r="Z807" s="23"/>
      <c r="AE807" s="23"/>
    </row>
    <row r="808" spans="26:31" ht="15">
      <c r="Z808" s="23"/>
      <c r="AE808" s="23"/>
    </row>
    <row r="809" spans="26:31" ht="15">
      <c r="Z809" s="23"/>
      <c r="AE809" s="23"/>
    </row>
    <row r="810" spans="26:31" ht="15">
      <c r="Z810" s="23"/>
      <c r="AE810" s="23"/>
    </row>
    <row r="811" spans="26:31" ht="15">
      <c r="Z811" s="23"/>
      <c r="AE811" s="23"/>
    </row>
    <row r="812" spans="26:31" ht="15">
      <c r="Z812" s="23"/>
      <c r="AE812" s="23"/>
    </row>
    <row r="813" spans="26:31" ht="15">
      <c r="Z813" s="23"/>
      <c r="AE813" s="23"/>
    </row>
    <row r="814" spans="26:31" ht="15">
      <c r="Z814" s="23"/>
      <c r="AE814" s="23"/>
    </row>
    <row r="815" spans="26:31" ht="15">
      <c r="Z815" s="23"/>
      <c r="AE815" s="23"/>
    </row>
    <row r="816" spans="26:31" ht="15">
      <c r="Z816" s="23"/>
      <c r="AE816" s="23"/>
    </row>
    <row r="817" spans="26:31" ht="15">
      <c r="Z817" s="23"/>
      <c r="AE817" s="23"/>
    </row>
    <row r="818" spans="26:31" ht="15">
      <c r="Z818" s="23"/>
      <c r="AE818" s="23"/>
    </row>
    <row r="819" spans="26:31" ht="15">
      <c r="Z819" s="23"/>
      <c r="AE819" s="23"/>
    </row>
    <row r="820" spans="26:31" ht="15">
      <c r="Z820" s="23"/>
      <c r="AE820" s="23"/>
    </row>
    <row r="821" spans="26:31" ht="15">
      <c r="Z821" s="23"/>
      <c r="AE821" s="23"/>
    </row>
    <row r="822" spans="26:31" ht="15">
      <c r="Z822" s="23"/>
      <c r="AE822" s="23"/>
    </row>
    <row r="823" spans="26:31" ht="15">
      <c r="Z823" s="23"/>
      <c r="AE823" s="23"/>
    </row>
    <row r="824" spans="26:31" ht="15">
      <c r="Z824" s="23"/>
      <c r="AE824" s="23"/>
    </row>
    <row r="825" spans="26:31" ht="15">
      <c r="Z825" s="23"/>
      <c r="AE825" s="23"/>
    </row>
    <row r="826" spans="26:31" ht="15">
      <c r="Z826" s="23"/>
      <c r="AE826" s="23"/>
    </row>
    <row r="827" spans="26:31" ht="15">
      <c r="Z827" s="23"/>
      <c r="AE827" s="23"/>
    </row>
    <row r="828" spans="26:31" ht="15">
      <c r="Z828" s="23"/>
      <c r="AE828" s="23"/>
    </row>
    <row r="829" spans="26:31" ht="15">
      <c r="Z829" s="23"/>
      <c r="AE829" s="23"/>
    </row>
    <row r="830" spans="26:31" ht="15">
      <c r="Z830" s="23"/>
      <c r="AE830" s="23"/>
    </row>
    <row r="831" spans="26:31" ht="15">
      <c r="Z831" s="23"/>
      <c r="AE831" s="23"/>
    </row>
    <row r="832" spans="26:31" ht="15">
      <c r="Z832" s="23"/>
      <c r="AE832" s="23"/>
    </row>
    <row r="833" spans="26:31" ht="15">
      <c r="Z833" s="23"/>
      <c r="AE833" s="23"/>
    </row>
    <row r="834" spans="26:31" ht="15">
      <c r="Z834" s="23"/>
      <c r="AE834" s="23"/>
    </row>
    <row r="835" spans="26:31" ht="15">
      <c r="Z835" s="23"/>
      <c r="AE835" s="23"/>
    </row>
    <row r="836" spans="26:31" ht="15">
      <c r="Z836" s="23"/>
      <c r="AE836" s="23"/>
    </row>
    <row r="837" spans="26:31" ht="15">
      <c r="Z837" s="23"/>
      <c r="AE837" s="23"/>
    </row>
    <row r="838" spans="26:31" ht="15">
      <c r="Z838" s="23"/>
      <c r="AE838" s="23"/>
    </row>
    <row r="839" spans="26:31" ht="15">
      <c r="Z839" s="23"/>
      <c r="AE839" s="23"/>
    </row>
    <row r="840" spans="26:31" ht="15">
      <c r="Z840" s="23"/>
      <c r="AE840" s="23"/>
    </row>
    <row r="841" spans="26:31" ht="15">
      <c r="Z841" s="23"/>
      <c r="AE841" s="23"/>
    </row>
    <row r="842" spans="26:31" ht="15">
      <c r="Z842" s="23"/>
      <c r="AE842" s="23"/>
    </row>
    <row r="843" spans="26:31" ht="15">
      <c r="Z843" s="23"/>
      <c r="AE843" s="23"/>
    </row>
    <row r="844" spans="26:31" ht="15">
      <c r="Z844" s="23"/>
      <c r="AE844" s="23"/>
    </row>
    <row r="845" spans="26:31" ht="15">
      <c r="Z845" s="23"/>
      <c r="AE845" s="23"/>
    </row>
    <row r="846" spans="26:31" ht="15">
      <c r="Z846" s="23"/>
      <c r="AE846" s="23"/>
    </row>
    <row r="847" spans="26:31" ht="15">
      <c r="Z847" s="23"/>
      <c r="AE847" s="23"/>
    </row>
    <row r="848" spans="26:31" ht="15">
      <c r="Z848" s="23"/>
      <c r="AE848" s="23"/>
    </row>
    <row r="849" spans="26:31" ht="15">
      <c r="Z849" s="23"/>
      <c r="AE849" s="23"/>
    </row>
    <row r="850" spans="26:31" ht="15">
      <c r="Z850" s="23"/>
      <c r="AE850" s="23"/>
    </row>
    <row r="851" spans="26:31" ht="15">
      <c r="Z851" s="23"/>
      <c r="AE851" s="23"/>
    </row>
    <row r="852" spans="26:31" ht="15">
      <c r="Z852" s="23"/>
      <c r="AE852" s="23"/>
    </row>
    <row r="853" spans="26:31" ht="15">
      <c r="Z853" s="23"/>
      <c r="AE853" s="23"/>
    </row>
    <row r="854" spans="26:31" ht="15">
      <c r="Z854" s="23"/>
      <c r="AE854" s="23"/>
    </row>
    <row r="855" spans="26:31" ht="15">
      <c r="Z855" s="23"/>
      <c r="AE855" s="23"/>
    </row>
    <row r="856" spans="26:31" ht="15">
      <c r="Z856" s="23"/>
      <c r="AE856" s="23"/>
    </row>
    <row r="857" spans="26:31" ht="15">
      <c r="Z857" s="23"/>
      <c r="AE857" s="23"/>
    </row>
    <row r="858" spans="26:31" ht="15">
      <c r="Z858" s="23"/>
      <c r="AE858" s="23"/>
    </row>
    <row r="859" spans="26:31" ht="15">
      <c r="Z859" s="23"/>
      <c r="AE859" s="23"/>
    </row>
    <row r="860" spans="26:31" ht="15">
      <c r="Z860" s="23"/>
      <c r="AE860" s="23"/>
    </row>
    <row r="861" spans="26:31" ht="15">
      <c r="Z861" s="23"/>
      <c r="AE861" s="23"/>
    </row>
    <row r="862" spans="26:31" ht="15">
      <c r="Z862" s="23"/>
      <c r="AE862" s="23"/>
    </row>
    <row r="863" spans="26:31" ht="15">
      <c r="Z863" s="23"/>
      <c r="AE863" s="23"/>
    </row>
    <row r="864" spans="26:31" ht="15">
      <c r="Z864" s="23"/>
      <c r="AE864" s="23"/>
    </row>
    <row r="865" spans="26:31" ht="15">
      <c r="Z865" s="23"/>
      <c r="AE865" s="23"/>
    </row>
    <row r="866" spans="26:31" ht="15">
      <c r="Z866" s="23"/>
      <c r="AE866" s="23"/>
    </row>
    <row r="867" spans="26:31" ht="15">
      <c r="Z867" s="23"/>
      <c r="AE867" s="23"/>
    </row>
    <row r="868" spans="26:31" ht="15">
      <c r="Z868" s="23"/>
      <c r="AE868" s="23"/>
    </row>
    <row r="869" spans="26:31" ht="15">
      <c r="Z869" s="23"/>
      <c r="AE869" s="23"/>
    </row>
    <row r="870" spans="26:31" ht="15">
      <c r="Z870" s="23"/>
      <c r="AE870" s="23"/>
    </row>
    <row r="871" spans="26:31" ht="15">
      <c r="Z871" s="23"/>
      <c r="AE871" s="23"/>
    </row>
    <row r="872" spans="26:31" ht="15">
      <c r="Z872" s="23"/>
      <c r="AE872" s="23"/>
    </row>
    <row r="873" spans="26:31" ht="15">
      <c r="Z873" s="23"/>
      <c r="AE873" s="23"/>
    </row>
    <row r="874" spans="26:31" ht="15">
      <c r="Z874" s="23"/>
      <c r="AE874" s="23"/>
    </row>
    <row r="875" spans="26:31" ht="15">
      <c r="Z875" s="23"/>
      <c r="AE875" s="23"/>
    </row>
    <row r="876" spans="26:31" ht="15">
      <c r="Z876" s="23"/>
      <c r="AE876" s="23"/>
    </row>
    <row r="877" spans="26:31" ht="15">
      <c r="Z877" s="23"/>
      <c r="AE877" s="23"/>
    </row>
    <row r="878" spans="26:31" ht="15">
      <c r="Z878" s="23"/>
      <c r="AE878" s="23"/>
    </row>
    <row r="879" spans="26:31" ht="15">
      <c r="Z879" s="23"/>
      <c r="AE879" s="23"/>
    </row>
    <row r="880" spans="26:31" ht="15">
      <c r="Z880" s="23"/>
      <c r="AE880" s="23"/>
    </row>
    <row r="881" spans="26:31" ht="15">
      <c r="Z881" s="23"/>
      <c r="AE881" s="23"/>
    </row>
    <row r="882" spans="26:31" ht="15">
      <c r="Z882" s="23"/>
      <c r="AE882" s="23"/>
    </row>
    <row r="883" spans="26:31" ht="15">
      <c r="Z883" s="23"/>
      <c r="AE883" s="23"/>
    </row>
    <row r="884" spans="26:31" ht="15">
      <c r="Z884" s="23"/>
      <c r="AE884" s="23"/>
    </row>
    <row r="885" spans="26:31" ht="15">
      <c r="Z885" s="23"/>
      <c r="AE885" s="23"/>
    </row>
    <row r="886" spans="26:31" ht="15">
      <c r="Z886" s="23"/>
      <c r="AE886" s="23"/>
    </row>
    <row r="887" spans="26:31" ht="15">
      <c r="Z887" s="23"/>
      <c r="AE887" s="23"/>
    </row>
    <row r="888" spans="26:31" ht="15">
      <c r="Z888" s="23"/>
      <c r="AE888" s="23"/>
    </row>
    <row r="889" spans="26:31" ht="15">
      <c r="Z889" s="23"/>
      <c r="AE889" s="23"/>
    </row>
    <row r="890" spans="26:31" ht="15">
      <c r="Z890" s="23"/>
      <c r="AE890" s="23"/>
    </row>
    <row r="891" spans="26:31" ht="15">
      <c r="Z891" s="23"/>
      <c r="AE891" s="23"/>
    </row>
    <row r="892" spans="26:31" ht="15">
      <c r="Z892" s="23"/>
      <c r="AE892" s="23"/>
    </row>
    <row r="893" spans="26:31" ht="15">
      <c r="Z893" s="23"/>
      <c r="AE893" s="23"/>
    </row>
    <row r="894" spans="26:31" ht="15">
      <c r="Z894" s="23"/>
      <c r="AE894" s="23"/>
    </row>
    <row r="895" spans="26:31" ht="15">
      <c r="Z895" s="23"/>
      <c r="AE895" s="23"/>
    </row>
    <row r="896" spans="26:31" ht="15">
      <c r="Z896" s="23"/>
      <c r="AE896" s="23"/>
    </row>
    <row r="897" spans="26:31" ht="15">
      <c r="Z897" s="23"/>
      <c r="AE897" s="23"/>
    </row>
    <row r="898" spans="26:31" ht="15">
      <c r="Z898" s="23"/>
      <c r="AE898" s="23"/>
    </row>
    <row r="899" spans="26:31" ht="15">
      <c r="Z899" s="23"/>
      <c r="AE899" s="23"/>
    </row>
    <row r="900" spans="26:31" ht="15">
      <c r="Z900" s="23"/>
      <c r="AE900" s="23"/>
    </row>
    <row r="901" spans="26:31" ht="15">
      <c r="Z901" s="23"/>
      <c r="AE901" s="23"/>
    </row>
    <row r="902" spans="26:31" ht="15">
      <c r="Z902" s="23"/>
      <c r="AE902" s="23"/>
    </row>
    <row r="903" spans="26:31" ht="15">
      <c r="Z903" s="23"/>
      <c r="AE903" s="23"/>
    </row>
    <row r="904" spans="26:31" ht="15">
      <c r="Z904" s="23"/>
      <c r="AE904" s="23"/>
    </row>
    <row r="905" spans="26:31" ht="15">
      <c r="Z905" s="23"/>
      <c r="AE905" s="23"/>
    </row>
    <row r="906" spans="26:31" ht="15">
      <c r="Z906" s="23"/>
      <c r="AE906" s="23"/>
    </row>
    <row r="907" spans="26:31" ht="15">
      <c r="Z907" s="23"/>
      <c r="AE907" s="23"/>
    </row>
    <row r="908" spans="26:31" ht="15">
      <c r="Z908" s="23"/>
      <c r="AE908" s="23"/>
    </row>
    <row r="909" spans="26:31" ht="15">
      <c r="Z909" s="23"/>
      <c r="AE909" s="23"/>
    </row>
    <row r="910" spans="26:31" ht="15">
      <c r="Z910" s="23"/>
      <c r="AE910" s="23"/>
    </row>
    <row r="911" spans="26:31" ht="15">
      <c r="Z911" s="23"/>
      <c r="AE911" s="23"/>
    </row>
    <row r="912" spans="26:31" ht="15">
      <c r="Z912" s="23"/>
      <c r="AE912" s="23"/>
    </row>
    <row r="913" spans="26:31" ht="15">
      <c r="Z913" s="23"/>
      <c r="AE913" s="23"/>
    </row>
    <row r="914" spans="26:31" ht="15">
      <c r="Z914" s="23"/>
      <c r="AE914" s="23"/>
    </row>
    <row r="915" spans="26:31" ht="15">
      <c r="Z915" s="23"/>
      <c r="AE915" s="23"/>
    </row>
    <row r="916" spans="26:31" ht="15">
      <c r="Z916" s="23"/>
      <c r="AE916" s="23"/>
    </row>
    <row r="917" spans="26:31" ht="15">
      <c r="Z917" s="23"/>
      <c r="AE917" s="23"/>
    </row>
    <row r="918" spans="26:31" ht="15">
      <c r="Z918" s="23"/>
      <c r="AE918" s="23"/>
    </row>
    <row r="919" spans="26:31" ht="15">
      <c r="Z919" s="23"/>
      <c r="AE919" s="23"/>
    </row>
    <row r="920" spans="26:31" ht="15">
      <c r="Z920" s="23"/>
      <c r="AE920" s="23"/>
    </row>
    <row r="921" spans="26:31" ht="15">
      <c r="Z921" s="23"/>
      <c r="AE921" s="23"/>
    </row>
    <row r="922" spans="26:31" ht="15">
      <c r="Z922" s="23"/>
      <c r="AE922" s="23"/>
    </row>
    <row r="923" spans="26:31" ht="15">
      <c r="Z923" s="23"/>
      <c r="AE923" s="23"/>
    </row>
    <row r="924" spans="26:31" ht="15">
      <c r="Z924" s="23"/>
      <c r="AE924" s="23"/>
    </row>
    <row r="925" spans="26:31" ht="15">
      <c r="Z925" s="23"/>
      <c r="AE925" s="23"/>
    </row>
    <row r="926" spans="26:31" ht="15">
      <c r="Z926" s="23"/>
      <c r="AE926" s="23"/>
    </row>
    <row r="927" spans="26:31" ht="15">
      <c r="Z927" s="23"/>
      <c r="AE927" s="23"/>
    </row>
    <row r="928" spans="26:31" ht="15">
      <c r="Z928" s="23"/>
      <c r="AE928" s="23"/>
    </row>
    <row r="929" spans="26:31" ht="15">
      <c r="Z929" s="23"/>
      <c r="AE929" s="23"/>
    </row>
    <row r="930" spans="26:31" ht="15">
      <c r="Z930" s="23"/>
      <c r="AE930" s="23"/>
    </row>
    <row r="931" spans="26:31" ht="15">
      <c r="Z931" s="23"/>
      <c r="AE931" s="23"/>
    </row>
    <row r="932" spans="26:31" ht="15">
      <c r="Z932" s="23"/>
      <c r="AE932" s="23"/>
    </row>
    <row r="933" spans="26:31" ht="15">
      <c r="Z933" s="23"/>
      <c r="AE933" s="23"/>
    </row>
    <row r="934" spans="26:31" ht="15">
      <c r="Z934" s="23"/>
      <c r="AE934" s="23"/>
    </row>
    <row r="935" spans="26:31" ht="15">
      <c r="Z935" s="23"/>
      <c r="AE935" s="23"/>
    </row>
    <row r="936" spans="26:31" ht="15">
      <c r="Z936" s="23"/>
      <c r="AE936" s="23"/>
    </row>
    <row r="937" spans="26:31" ht="15">
      <c r="Z937" s="23"/>
      <c r="AE937" s="23"/>
    </row>
    <row r="938" spans="26:31" ht="15">
      <c r="Z938" s="23"/>
      <c r="AE938" s="23"/>
    </row>
    <row r="939" spans="26:31" ht="15">
      <c r="Z939" s="23"/>
      <c r="AE939" s="23"/>
    </row>
    <row r="940" spans="26:31" ht="15">
      <c r="Z940" s="23"/>
      <c r="AE940" s="23"/>
    </row>
    <row r="941" spans="26:31" ht="15">
      <c r="Z941" s="23"/>
      <c r="AE941" s="23"/>
    </row>
    <row r="942" spans="26:31" ht="15">
      <c r="Z942" s="23"/>
      <c r="AE942" s="23"/>
    </row>
    <row r="943" spans="26:31" ht="15">
      <c r="Z943" s="23"/>
      <c r="AE943" s="23"/>
    </row>
    <row r="944" spans="26:31" ht="15">
      <c r="Z944" s="23"/>
      <c r="AE944" s="23"/>
    </row>
    <row r="945" spans="26:31" ht="15">
      <c r="Z945" s="23"/>
      <c r="AE945" s="23"/>
    </row>
    <row r="946" spans="26:31" ht="15">
      <c r="Z946" s="23"/>
      <c r="AE946" s="23"/>
    </row>
    <row r="947" spans="26:31" ht="15">
      <c r="Z947" s="23"/>
      <c r="AE947" s="23"/>
    </row>
    <row r="948" spans="26:31" ht="15">
      <c r="Z948" s="23"/>
      <c r="AE948" s="23"/>
    </row>
    <row r="949" spans="26:31" ht="15">
      <c r="Z949" s="23"/>
      <c r="AE949" s="23"/>
    </row>
    <row r="950" spans="26:31" ht="15">
      <c r="Z950" s="23"/>
      <c r="AE950" s="23"/>
    </row>
    <row r="951" spans="26:31" ht="15">
      <c r="Z951" s="23"/>
      <c r="AE951" s="23"/>
    </row>
    <row r="952" spans="26:31" ht="15">
      <c r="Z952" s="23"/>
      <c r="AE952" s="23"/>
    </row>
    <row r="953" spans="26:31" ht="15">
      <c r="Z953" s="23"/>
      <c r="AE953" s="23"/>
    </row>
    <row r="954" spans="26:31" ht="15">
      <c r="Z954" s="23"/>
      <c r="AE954" s="23"/>
    </row>
    <row r="955" spans="26:31" ht="15">
      <c r="Z955" s="23"/>
      <c r="AE955" s="23"/>
    </row>
    <row r="956" spans="26:31" ht="15">
      <c r="Z956" s="23"/>
      <c r="AE956" s="23"/>
    </row>
    <row r="957" spans="26:31" ht="15">
      <c r="Z957" s="23"/>
      <c r="AE957" s="23"/>
    </row>
    <row r="958" spans="26:31" ht="15">
      <c r="Z958" s="23"/>
      <c r="AE958" s="23"/>
    </row>
    <row r="959" spans="26:31" ht="15">
      <c r="Z959" s="23"/>
      <c r="AE959" s="23"/>
    </row>
    <row r="960" spans="26:31" ht="15">
      <c r="Z960" s="23"/>
      <c r="AE960" s="23"/>
    </row>
    <row r="961" spans="26:31" ht="15">
      <c r="Z961" s="23"/>
      <c r="AE961" s="23"/>
    </row>
    <row r="962" spans="26:31" ht="15">
      <c r="Z962" s="23"/>
      <c r="AE962" s="23"/>
    </row>
    <row r="963" spans="26:31" ht="15">
      <c r="Z963" s="23"/>
      <c r="AE963" s="23"/>
    </row>
    <row r="964" spans="26:31" ht="15">
      <c r="Z964" s="23"/>
      <c r="AE964" s="23"/>
    </row>
    <row r="965" spans="26:31" ht="15">
      <c r="Z965" s="23"/>
      <c r="AE965" s="23"/>
    </row>
    <row r="966" spans="26:31" ht="15">
      <c r="Z966" s="23"/>
      <c r="AE966" s="23"/>
    </row>
    <row r="967" spans="26:31" ht="15">
      <c r="Z967" s="23"/>
      <c r="AE967" s="23"/>
    </row>
    <row r="968" spans="26:31" ht="15">
      <c r="Z968" s="23"/>
      <c r="AE968" s="23"/>
    </row>
    <row r="969" spans="26:31" ht="15">
      <c r="Z969" s="23"/>
      <c r="AE969" s="23"/>
    </row>
    <row r="970" spans="26:31" ht="15">
      <c r="Z970" s="23"/>
      <c r="AE970" s="23"/>
    </row>
    <row r="971" spans="26:31" ht="15">
      <c r="Z971" s="23"/>
      <c r="AE971" s="23"/>
    </row>
    <row r="972" spans="26:31" ht="15">
      <c r="Z972" s="23"/>
      <c r="AE972" s="23"/>
    </row>
    <row r="973" spans="26:31" ht="15">
      <c r="Z973" s="23"/>
      <c r="AE973" s="23"/>
    </row>
    <row r="974" spans="26:31" ht="15">
      <c r="Z974" s="23"/>
      <c r="AE974" s="23"/>
    </row>
    <row r="975" spans="26:31" ht="15">
      <c r="Z975" s="23"/>
      <c r="AE975" s="23"/>
    </row>
    <row r="976" spans="26:31" ht="15">
      <c r="Z976" s="23"/>
      <c r="AE976" s="23"/>
    </row>
    <row r="977" spans="26:31" ht="15">
      <c r="Z977" s="23"/>
      <c r="AE977" s="23"/>
    </row>
    <row r="978" spans="26:31" ht="15">
      <c r="Z978" s="23"/>
      <c r="AE978" s="23"/>
    </row>
    <row r="979" spans="26:31" ht="15">
      <c r="Z979" s="23"/>
      <c r="AE979" s="23"/>
    </row>
    <row r="980" spans="26:31" ht="15">
      <c r="Z980" s="23"/>
      <c r="AE980" s="23"/>
    </row>
    <row r="981" spans="26:31" ht="15">
      <c r="Z981" s="23"/>
      <c r="AE981" s="23"/>
    </row>
    <row r="982" spans="26:31" ht="15">
      <c r="Z982" s="23"/>
      <c r="AE982" s="23"/>
    </row>
    <row r="983" spans="26:31" ht="15">
      <c r="Z983" s="23"/>
      <c r="AE983" s="23"/>
    </row>
    <row r="984" spans="26:31" ht="15">
      <c r="Z984" s="23"/>
      <c r="AE984" s="23"/>
    </row>
    <row r="985" spans="26:31" ht="15">
      <c r="Z985" s="23"/>
      <c r="AE985" s="23"/>
    </row>
    <row r="986" spans="26:31" ht="15">
      <c r="Z986" s="23"/>
      <c r="AE986" s="23"/>
    </row>
    <row r="987" spans="26:31" ht="15">
      <c r="Z987" s="23"/>
      <c r="AE987" s="23"/>
    </row>
    <row r="988" spans="26:31" ht="15">
      <c r="Z988" s="23"/>
      <c r="AE988" s="23"/>
    </row>
    <row r="989" spans="26:31" ht="15">
      <c r="Z989" s="23"/>
      <c r="AE989" s="23"/>
    </row>
    <row r="990" spans="26:31" ht="15">
      <c r="Z990" s="23"/>
      <c r="AE990" s="23"/>
    </row>
    <row r="991" spans="26:31" ht="15">
      <c r="Z991" s="23"/>
      <c r="AE991" s="23"/>
    </row>
    <row r="992" spans="26:31" ht="15">
      <c r="Z992" s="23"/>
      <c r="AE992" s="23"/>
    </row>
    <row r="993" spans="26:31" ht="15">
      <c r="Z993" s="23"/>
      <c r="AE993" s="23"/>
    </row>
    <row r="994" spans="26:31" ht="15">
      <c r="Z994" s="23"/>
      <c r="AE994" s="23"/>
    </row>
    <row r="995" spans="26:31" ht="15">
      <c r="Z995" s="23"/>
      <c r="AE995" s="23"/>
    </row>
    <row r="996" spans="26:31" ht="15">
      <c r="Z996" s="23"/>
      <c r="AE996" s="23"/>
    </row>
    <row r="997" spans="26:31" ht="15">
      <c r="Z997" s="23"/>
      <c r="AE997" s="23"/>
    </row>
    <row r="998" spans="26:31" ht="15">
      <c r="Z998" s="23"/>
      <c r="AE998" s="23"/>
    </row>
    <row r="999" spans="26:31" ht="15">
      <c r="Z999" s="23"/>
      <c r="AE999" s="23"/>
    </row>
    <row r="1000" spans="26:31" ht="15">
      <c r="Z1000" s="23"/>
      <c r="AE1000" s="23"/>
    </row>
    <row r="1001" spans="26:31" ht="15">
      <c r="Z1001" s="23"/>
      <c r="AE1001" s="23"/>
    </row>
    <row r="1002" spans="26:31" ht="15">
      <c r="Z1002" s="23"/>
      <c r="AE1002" s="23"/>
    </row>
    <row r="1003" spans="26:31" ht="15">
      <c r="Z1003" s="23"/>
      <c r="AE1003" s="23"/>
    </row>
    <row r="1004" spans="26:31" ht="15">
      <c r="Z1004" s="23"/>
      <c r="AE1004" s="23"/>
    </row>
    <row r="1005" spans="26:31" ht="15">
      <c r="Z1005" s="23"/>
      <c r="AE1005" s="23"/>
    </row>
    <row r="1006" spans="26:31" ht="15">
      <c r="Z1006" s="23"/>
      <c r="AE1006" s="23"/>
    </row>
    <row r="1007" spans="26:31" ht="15">
      <c r="Z1007" s="23"/>
      <c r="AE1007" s="23"/>
    </row>
    <row r="1008" spans="26:31" ht="15">
      <c r="Z1008" s="23"/>
      <c r="AE1008" s="23"/>
    </row>
    <row r="1009" spans="26:31" ht="15">
      <c r="Z1009" s="23"/>
      <c r="AE1009" s="23"/>
    </row>
    <row r="1010" spans="26:31" ht="15">
      <c r="Z1010" s="23"/>
      <c r="AE1010" s="23"/>
    </row>
    <row r="1011" spans="26:31" ht="15">
      <c r="Z1011" s="23"/>
      <c r="AE1011" s="23"/>
    </row>
    <row r="1012" spans="26:31" ht="15">
      <c r="Z1012" s="23"/>
      <c r="AE1012" s="23"/>
    </row>
    <row r="1013" spans="26:31" ht="15">
      <c r="Z1013" s="23"/>
      <c r="AE1013" s="23"/>
    </row>
    <row r="1014" spans="26:31" ht="15">
      <c r="Z1014" s="23"/>
      <c r="AE1014" s="23"/>
    </row>
    <row r="1015" spans="26:31" ht="15">
      <c r="Z1015" s="23"/>
      <c r="AE1015" s="23"/>
    </row>
    <row r="1016" spans="26:31" ht="15">
      <c r="Z1016" s="23"/>
      <c r="AE1016" s="23"/>
    </row>
    <row r="1017" spans="26:31" ht="15">
      <c r="Z1017" s="23"/>
      <c r="AE1017" s="23"/>
    </row>
    <row r="1018" spans="26:31" ht="15">
      <c r="Z1018" s="23"/>
      <c r="AE1018" s="23"/>
    </row>
    <row r="1019" spans="26:31" ht="15">
      <c r="Z1019" s="23"/>
      <c r="AE1019" s="23"/>
    </row>
    <row r="1020" spans="26:31" ht="15">
      <c r="Z1020" s="23"/>
      <c r="AE1020" s="23"/>
    </row>
    <row r="1021" spans="26:31" ht="15">
      <c r="Z1021" s="23"/>
      <c r="AE1021" s="23"/>
    </row>
    <row r="1022" spans="26:31" ht="15">
      <c r="Z1022" s="23"/>
      <c r="AE1022" s="23"/>
    </row>
    <row r="1023" spans="26:31" ht="15">
      <c r="Z1023" s="23"/>
      <c r="AE1023" s="23"/>
    </row>
    <row r="1024" spans="26:31" ht="15">
      <c r="Z1024" s="23"/>
      <c r="AE1024" s="23"/>
    </row>
    <row r="1025" spans="26:31" ht="15">
      <c r="Z1025" s="23"/>
      <c r="AE1025" s="23"/>
    </row>
    <row r="1026" spans="26:31" ht="15">
      <c r="Z1026" s="23"/>
      <c r="AE1026" s="23"/>
    </row>
    <row r="1027" spans="26:31" ht="15">
      <c r="Z1027" s="23"/>
      <c r="AE1027" s="23"/>
    </row>
    <row r="1028" spans="26:31" ht="15">
      <c r="Z1028" s="23"/>
      <c r="AE1028" s="23"/>
    </row>
    <row r="1029" spans="26:31" ht="15">
      <c r="Z1029" s="23"/>
      <c r="AE1029" s="23"/>
    </row>
    <row r="1030" spans="26:31" ht="15">
      <c r="Z1030" s="23"/>
      <c r="AE1030" s="23"/>
    </row>
    <row r="1031" spans="26:31" ht="15">
      <c r="Z1031" s="23"/>
      <c r="AE1031" s="23"/>
    </row>
    <row r="1032" spans="26:31" ht="15">
      <c r="Z1032" s="23"/>
      <c r="AE1032" s="23"/>
    </row>
    <row r="1033" spans="26:31" ht="15">
      <c r="Z1033" s="23"/>
      <c r="AE1033" s="23"/>
    </row>
    <row r="1034" spans="26:31" ht="15">
      <c r="Z1034" s="23"/>
      <c r="AE1034" s="23"/>
    </row>
    <row r="1035" spans="26:31" ht="15">
      <c r="Z1035" s="23"/>
      <c r="AE1035" s="23"/>
    </row>
    <row r="1036" spans="26:31" ht="15">
      <c r="Z1036" s="23"/>
      <c r="AE1036" s="23"/>
    </row>
    <row r="1037" spans="26:31" ht="15">
      <c r="Z1037" s="23"/>
      <c r="AE1037" s="23"/>
    </row>
    <row r="1038" spans="26:31" ht="15">
      <c r="Z1038" s="23"/>
      <c r="AE1038" s="23"/>
    </row>
    <row r="1039" spans="26:31" ht="15">
      <c r="Z1039" s="23"/>
      <c r="AE1039" s="23"/>
    </row>
    <row r="1040" spans="26:31" ht="15">
      <c r="Z1040" s="23"/>
      <c r="AE1040" s="23"/>
    </row>
    <row r="1041" spans="26:31" ht="15">
      <c r="Z1041" s="23"/>
      <c r="AE1041" s="23"/>
    </row>
    <row r="1042" spans="26:31" ht="15">
      <c r="Z1042" s="23"/>
      <c r="AE1042" s="23"/>
    </row>
    <row r="1043" spans="26:31" ht="15">
      <c r="Z1043" s="23"/>
      <c r="AE1043" s="23"/>
    </row>
    <row r="1044" spans="26:31" ht="15">
      <c r="Z1044" s="23"/>
      <c r="AE1044" s="23"/>
    </row>
    <row r="1045" spans="26:31" ht="15">
      <c r="Z1045" s="23"/>
      <c r="AE1045" s="23"/>
    </row>
    <row r="1046" spans="26:31" ht="15">
      <c r="Z1046" s="23"/>
      <c r="AE1046" s="23"/>
    </row>
    <row r="1047" spans="26:31" ht="15">
      <c r="Z1047" s="23"/>
      <c r="AE1047" s="23"/>
    </row>
    <row r="1048" spans="26:31" ht="15">
      <c r="Z1048" s="23"/>
      <c r="AE1048" s="23"/>
    </row>
    <row r="1049" spans="26:31" ht="15">
      <c r="Z1049" s="23"/>
      <c r="AE1049" s="23"/>
    </row>
    <row r="1050" spans="26:31" ht="15">
      <c r="Z1050" s="23"/>
      <c r="AE1050" s="23"/>
    </row>
    <row r="1051" spans="26:31" ht="15">
      <c r="Z1051" s="23"/>
      <c r="AE1051" s="23"/>
    </row>
    <row r="1052" spans="26:31" ht="15">
      <c r="Z1052" s="23"/>
      <c r="AE1052" s="23"/>
    </row>
    <row r="1053" spans="26:31" ht="15">
      <c r="Z1053" s="23"/>
      <c r="AE1053" s="23"/>
    </row>
    <row r="1054" spans="26:31" ht="15">
      <c r="Z1054" s="23"/>
      <c r="AE1054" s="23"/>
    </row>
    <row r="1055" spans="26:31" ht="15">
      <c r="Z1055" s="23"/>
      <c r="AE1055" s="23"/>
    </row>
    <row r="1056" spans="26:31" ht="15">
      <c r="Z1056" s="23"/>
      <c r="AE1056" s="23"/>
    </row>
    <row r="1057" spans="26:31" ht="15">
      <c r="Z1057" s="23"/>
      <c r="AE1057" s="23"/>
    </row>
    <row r="1058" spans="26:31" ht="15">
      <c r="Z1058" s="23"/>
      <c r="AE1058" s="23"/>
    </row>
    <row r="1059" spans="26:31" ht="15">
      <c r="Z1059" s="23"/>
      <c r="AE1059" s="23"/>
    </row>
    <row r="1060" spans="26:31" ht="15">
      <c r="Z1060" s="23"/>
      <c r="AE1060" s="23"/>
    </row>
    <row r="1061" spans="26:31" ht="15">
      <c r="Z1061" s="23"/>
      <c r="AE1061" s="23"/>
    </row>
    <row r="1062" spans="26:31" ht="15">
      <c r="Z1062" s="23"/>
      <c r="AE1062" s="23"/>
    </row>
    <row r="1063" spans="26:31" ht="15">
      <c r="Z1063" s="23"/>
      <c r="AE1063" s="23"/>
    </row>
    <row r="1064" spans="26:31" ht="15">
      <c r="Z1064" s="23"/>
      <c r="AE1064" s="23"/>
    </row>
    <row r="1065" spans="26:31" ht="15">
      <c r="Z1065" s="23"/>
      <c r="AE1065" s="23"/>
    </row>
    <row r="1066" spans="26:31" ht="15">
      <c r="Z1066" s="23"/>
      <c r="AE1066" s="23"/>
    </row>
    <row r="1067" spans="26:31" ht="15">
      <c r="Z1067" s="23"/>
      <c r="AE1067" s="23"/>
    </row>
    <row r="1068" spans="26:31" ht="15">
      <c r="Z1068" s="23"/>
      <c r="AE1068" s="23"/>
    </row>
    <row r="1069" spans="26:31" ht="15">
      <c r="Z1069" s="23"/>
      <c r="AE1069" s="23"/>
    </row>
    <row r="1070" spans="26:31" ht="15">
      <c r="Z1070" s="23"/>
      <c r="AE1070" s="23"/>
    </row>
    <row r="1071" spans="26:31" ht="15">
      <c r="Z1071" s="23"/>
      <c r="AE1071" s="23"/>
    </row>
    <row r="1072" spans="26:31" ht="15">
      <c r="Z1072" s="23"/>
      <c r="AE1072" s="23"/>
    </row>
    <row r="1073" spans="26:31" ht="15">
      <c r="Z1073" s="23"/>
      <c r="AE1073" s="23"/>
    </row>
    <row r="1074" spans="26:31" ht="15">
      <c r="Z1074" s="23"/>
      <c r="AE1074" s="23"/>
    </row>
    <row r="1075" spans="26:31" ht="15">
      <c r="Z1075" s="23"/>
      <c r="AE1075" s="23"/>
    </row>
    <row r="1076" spans="26:31" ht="15">
      <c r="Z1076" s="23"/>
      <c r="AE1076" s="23"/>
    </row>
    <row r="1077" spans="26:31" ht="15">
      <c r="Z1077" s="23"/>
      <c r="AE1077" s="23"/>
    </row>
    <row r="1078" spans="26:31" ht="15">
      <c r="Z1078" s="23"/>
      <c r="AE1078" s="23"/>
    </row>
    <row r="1079" spans="26:31" ht="15">
      <c r="Z1079" s="23"/>
      <c r="AE1079" s="23"/>
    </row>
    <row r="1080" spans="26:31" ht="15">
      <c r="Z1080" s="23"/>
      <c r="AE1080" s="23"/>
    </row>
    <row r="1081" spans="26:31" ht="15">
      <c r="Z1081" s="23"/>
      <c r="AE1081" s="23"/>
    </row>
    <row r="1082" spans="26:31" ht="15">
      <c r="Z1082" s="23"/>
      <c r="AE1082" s="23"/>
    </row>
    <row r="1083" spans="26:31" ht="15">
      <c r="Z1083" s="23"/>
      <c r="AE1083" s="23"/>
    </row>
    <row r="1084" spans="26:31" ht="15">
      <c r="Z1084" s="23"/>
      <c r="AE1084" s="23"/>
    </row>
    <row r="1085" spans="26:31" ht="15">
      <c r="Z1085" s="23"/>
      <c r="AE1085" s="23"/>
    </row>
    <row r="1086" spans="26:31" ht="15">
      <c r="Z1086" s="23"/>
      <c r="AE1086" s="23"/>
    </row>
    <row r="1087" spans="26:31" ht="15">
      <c r="Z1087" s="23"/>
      <c r="AE1087" s="23"/>
    </row>
    <row r="1088" spans="26:31" ht="15">
      <c r="Z1088" s="23"/>
      <c r="AE1088" s="23"/>
    </row>
    <row r="1089" spans="26:31" ht="15">
      <c r="Z1089" s="23"/>
      <c r="AE1089" s="23"/>
    </row>
    <row r="1090" spans="26:31" ht="15">
      <c r="Z1090" s="23"/>
      <c r="AE1090" s="23"/>
    </row>
    <row r="1091" spans="26:31" ht="15">
      <c r="Z1091" s="23"/>
      <c r="AE1091" s="23"/>
    </row>
    <row r="1092" spans="26:31" ht="15">
      <c r="Z1092" s="23"/>
      <c r="AE1092" s="23"/>
    </row>
    <row r="1093" spans="26:31" ht="15">
      <c r="Z1093" s="23"/>
      <c r="AE1093" s="23"/>
    </row>
    <row r="1094" spans="26:31" ht="15">
      <c r="Z1094" s="23"/>
      <c r="AE1094" s="23"/>
    </row>
    <row r="1095" spans="26:31" ht="15">
      <c r="Z1095" s="23"/>
      <c r="AE1095" s="23"/>
    </row>
    <row r="1096" spans="26:31" ht="15">
      <c r="Z1096" s="23"/>
      <c r="AE1096" s="23"/>
    </row>
    <row r="1097" spans="26:31" ht="15">
      <c r="Z1097" s="23"/>
      <c r="AE1097" s="23"/>
    </row>
    <row r="1098" spans="26:31" ht="15">
      <c r="Z1098" s="23"/>
      <c r="AE1098" s="23"/>
    </row>
    <row r="1099" spans="26:31" ht="15">
      <c r="Z1099" s="23"/>
      <c r="AE1099" s="23"/>
    </row>
    <row r="1100" spans="26:31" ht="15">
      <c r="Z1100" s="23"/>
      <c r="AE1100" s="23"/>
    </row>
    <row r="1101" spans="26:31" ht="15">
      <c r="Z1101" s="23"/>
      <c r="AE1101" s="23"/>
    </row>
    <row r="1102" spans="26:31" ht="15">
      <c r="Z1102" s="23"/>
      <c r="AE1102" s="23"/>
    </row>
    <row r="1103" spans="26:31" ht="15">
      <c r="Z1103" s="23"/>
      <c r="AE1103" s="23"/>
    </row>
    <row r="1104" spans="26:31" ht="15">
      <c r="Z1104" s="23"/>
      <c r="AE1104" s="23"/>
    </row>
    <row r="1105" spans="26:31" ht="15">
      <c r="Z1105" s="23"/>
      <c r="AE1105" s="23"/>
    </row>
    <row r="1106" spans="26:31" ht="15">
      <c r="Z1106" s="23"/>
      <c r="AE1106" s="23"/>
    </row>
    <row r="1107" spans="26:31" ht="15">
      <c r="Z1107" s="23"/>
      <c r="AE1107" s="23"/>
    </row>
    <row r="1108" spans="26:31" ht="15">
      <c r="Z1108" s="23"/>
      <c r="AE1108" s="23"/>
    </row>
    <row r="1109" spans="26:31" ht="15">
      <c r="Z1109" s="23"/>
      <c r="AE1109" s="23"/>
    </row>
    <row r="1110" spans="26:31" ht="15">
      <c r="Z1110" s="23"/>
      <c r="AE1110" s="23"/>
    </row>
    <row r="1111" spans="26:31" ht="15">
      <c r="Z1111" s="23"/>
      <c r="AE1111" s="23"/>
    </row>
    <row r="1112" spans="26:31" ht="15">
      <c r="Z1112" s="23"/>
      <c r="AE1112" s="23"/>
    </row>
    <row r="1113" spans="26:31" ht="15">
      <c r="Z1113" s="23"/>
      <c r="AE1113" s="23"/>
    </row>
    <row r="1114" spans="26:31" ht="15">
      <c r="Z1114" s="23"/>
      <c r="AE1114" s="23"/>
    </row>
    <row r="1115" spans="26:31" ht="15">
      <c r="Z1115" s="23"/>
      <c r="AE1115" s="23"/>
    </row>
    <row r="1116" spans="26:31" ht="15">
      <c r="Z1116" s="23"/>
      <c r="AE1116" s="23"/>
    </row>
    <row r="1117" spans="26:31" ht="15">
      <c r="Z1117" s="23"/>
      <c r="AE1117" s="23"/>
    </row>
    <row r="1118" spans="26:31" ht="15">
      <c r="Z1118" s="23"/>
      <c r="AE1118" s="23"/>
    </row>
    <row r="1119" spans="26:31" ht="15">
      <c r="Z1119" s="23"/>
      <c r="AE1119" s="23"/>
    </row>
    <row r="1120" spans="26:31" ht="15">
      <c r="Z1120" s="23"/>
      <c r="AE1120" s="23"/>
    </row>
    <row r="1121" spans="26:31" ht="15">
      <c r="Z1121" s="23"/>
      <c r="AE1121" s="23"/>
    </row>
    <row r="1122" spans="26:31" ht="15">
      <c r="Z1122" s="23"/>
      <c r="AE1122" s="23"/>
    </row>
    <row r="1123" spans="26:31" ht="15">
      <c r="Z1123" s="23"/>
      <c r="AE1123" s="23"/>
    </row>
    <row r="1124" spans="26:31" ht="15">
      <c r="Z1124" s="23"/>
      <c r="AE1124" s="23"/>
    </row>
    <row r="1125" spans="26:31" ht="15">
      <c r="Z1125" s="23"/>
      <c r="AE1125" s="23"/>
    </row>
    <row r="1126" spans="26:31" ht="15">
      <c r="Z1126" s="23"/>
      <c r="AE1126" s="23"/>
    </row>
    <row r="1127" spans="26:31" ht="15">
      <c r="Z1127" s="23"/>
      <c r="AE1127" s="23"/>
    </row>
    <row r="1128" spans="26:31" ht="15">
      <c r="Z1128" s="23"/>
      <c r="AE1128" s="23"/>
    </row>
    <row r="1129" spans="26:31" ht="15">
      <c r="Z1129" s="23"/>
      <c r="AE1129" s="23"/>
    </row>
    <row r="1130" spans="26:31" ht="15">
      <c r="Z1130" s="23"/>
      <c r="AE1130" s="23"/>
    </row>
    <row r="1131" spans="26:31" ht="15">
      <c r="Z1131" s="23"/>
      <c r="AE1131" s="23"/>
    </row>
    <row r="1132" spans="26:31" ht="15">
      <c r="Z1132" s="23"/>
      <c r="AE1132" s="23"/>
    </row>
    <row r="1133" spans="26:31" ht="15">
      <c r="Z1133" s="23"/>
      <c r="AE1133" s="23"/>
    </row>
    <row r="1134" spans="26:31" ht="15">
      <c r="Z1134" s="23"/>
      <c r="AE1134" s="23"/>
    </row>
    <row r="1135" spans="26:31" ht="15">
      <c r="Z1135" s="23"/>
      <c r="AE1135" s="23"/>
    </row>
    <row r="1136" spans="26:31" ht="15">
      <c r="Z1136" s="23"/>
      <c r="AE1136" s="23"/>
    </row>
    <row r="1137" spans="26:31" ht="15">
      <c r="Z1137" s="23"/>
      <c r="AE1137" s="23"/>
    </row>
    <row r="1138" spans="26:31" ht="15">
      <c r="Z1138" s="23"/>
      <c r="AE1138" s="23"/>
    </row>
    <row r="1139" spans="26:31" ht="15">
      <c r="Z1139" s="23"/>
      <c r="AE1139" s="23"/>
    </row>
    <row r="1140" spans="26:31" ht="15">
      <c r="Z1140" s="23"/>
      <c r="AE1140" s="23"/>
    </row>
    <row r="1141" spans="26:31" ht="15">
      <c r="Z1141" s="23"/>
      <c r="AE1141" s="23"/>
    </row>
    <row r="1142" spans="26:31" ht="15">
      <c r="Z1142" s="23"/>
      <c r="AE1142" s="23"/>
    </row>
    <row r="1143" spans="26:31" ht="15">
      <c r="Z1143" s="23"/>
      <c r="AE1143" s="23"/>
    </row>
    <row r="1144" spans="26:31" ht="15">
      <c r="Z1144" s="23"/>
      <c r="AE1144" s="23"/>
    </row>
    <row r="1145" spans="26:31" ht="15">
      <c r="Z1145" s="23"/>
      <c r="AE1145" s="23"/>
    </row>
    <row r="1146" spans="26:31" ht="15">
      <c r="Z1146" s="23"/>
      <c r="AE1146" s="23"/>
    </row>
    <row r="1147" spans="26:31" ht="15">
      <c r="Z1147" s="23"/>
      <c r="AE1147" s="23"/>
    </row>
    <row r="1148" spans="26:31" ht="15">
      <c r="Z1148" s="23"/>
      <c r="AE1148" s="23"/>
    </row>
    <row r="1149" spans="26:31" ht="15">
      <c r="Z1149" s="23"/>
      <c r="AE1149" s="23"/>
    </row>
    <row r="1150" spans="26:31" ht="15">
      <c r="Z1150" s="23"/>
      <c r="AE1150" s="23"/>
    </row>
    <row r="1151" spans="26:31" ht="15">
      <c r="Z1151" s="23"/>
      <c r="AE1151" s="23"/>
    </row>
    <row r="1152" spans="26:31" ht="15">
      <c r="Z1152" s="23"/>
      <c r="AE1152" s="23"/>
    </row>
    <row r="1153" spans="26:31" ht="15">
      <c r="Z1153" s="23"/>
      <c r="AE1153" s="23"/>
    </row>
    <row r="1154" spans="26:31" ht="15">
      <c r="Z1154" s="23"/>
      <c r="AE1154" s="23"/>
    </row>
    <row r="1155" spans="26:31" ht="15">
      <c r="Z1155" s="23"/>
      <c r="AE1155" s="23"/>
    </row>
    <row r="1156" spans="26:31" ht="15">
      <c r="Z1156" s="23"/>
      <c r="AE1156" s="23"/>
    </row>
    <row r="1157" spans="26:31" ht="15">
      <c r="Z1157" s="23"/>
      <c r="AE1157" s="23"/>
    </row>
    <row r="1158" spans="26:31" ht="15">
      <c r="Z1158" s="23"/>
      <c r="AE1158" s="23"/>
    </row>
    <row r="1159" spans="26:31" ht="15">
      <c r="Z1159" s="23"/>
      <c r="AE1159" s="23"/>
    </row>
    <row r="1160" spans="26:31" ht="15">
      <c r="Z1160" s="23"/>
      <c r="AE1160" s="23"/>
    </row>
    <row r="1161" spans="26:31" ht="15">
      <c r="Z1161" s="23"/>
      <c r="AE1161" s="23"/>
    </row>
    <row r="1162" spans="26:31" ht="15">
      <c r="Z1162" s="23"/>
      <c r="AE1162" s="23"/>
    </row>
    <row r="1163" spans="26:31" ht="15">
      <c r="Z1163" s="23"/>
      <c r="AE1163" s="23"/>
    </row>
    <row r="1164" spans="26:31" ht="15">
      <c r="Z1164" s="23"/>
      <c r="AE1164" s="23"/>
    </row>
    <row r="1165" spans="26:31" ht="15">
      <c r="Z1165" s="23"/>
      <c r="AE1165" s="23"/>
    </row>
    <row r="1166" spans="26:31" ht="15">
      <c r="Z1166" s="23"/>
      <c r="AE1166" s="23"/>
    </row>
    <row r="1167" spans="26:31" ht="15">
      <c r="Z1167" s="23"/>
      <c r="AE1167" s="23"/>
    </row>
    <row r="1168" spans="26:31" ht="15">
      <c r="Z1168" s="23"/>
      <c r="AE1168" s="23"/>
    </row>
    <row r="1169" spans="26:31" ht="15">
      <c r="Z1169" s="23"/>
      <c r="AE1169" s="23"/>
    </row>
    <row r="1170" spans="26:31" ht="15">
      <c r="Z1170" s="23"/>
      <c r="AE1170" s="23"/>
    </row>
    <row r="1171" spans="26:31" ht="15">
      <c r="Z1171" s="23"/>
      <c r="AE1171" s="23"/>
    </row>
    <row r="1172" spans="26:31" ht="15">
      <c r="Z1172" s="23"/>
      <c r="AE1172" s="23"/>
    </row>
    <row r="1173" spans="26:31" ht="15">
      <c r="Z1173" s="23"/>
      <c r="AE1173" s="23"/>
    </row>
    <row r="1174" spans="26:31" ht="15">
      <c r="Z1174" s="23"/>
      <c r="AE1174" s="23"/>
    </row>
    <row r="1175" spans="26:31" ht="15">
      <c r="Z1175" s="23"/>
      <c r="AE1175" s="23"/>
    </row>
    <row r="1176" spans="26:31" ht="15">
      <c r="Z1176" s="23"/>
      <c r="AE1176" s="23"/>
    </row>
    <row r="1177" spans="26:31" ht="15">
      <c r="Z1177" s="23"/>
      <c r="AE1177" s="23"/>
    </row>
    <row r="1178" spans="26:31" ht="15">
      <c r="Z1178" s="23"/>
      <c r="AE1178" s="23"/>
    </row>
    <row r="1179" spans="26:31" ht="15">
      <c r="Z1179" s="23"/>
      <c r="AE1179" s="23"/>
    </row>
    <row r="1180" spans="26:31" ht="15">
      <c r="Z1180" s="23"/>
      <c r="AE1180" s="23"/>
    </row>
    <row r="1181" spans="26:31" ht="15">
      <c r="Z1181" s="23"/>
      <c r="AE1181" s="23"/>
    </row>
    <row r="1182" spans="26:31" ht="15">
      <c r="Z1182" s="23"/>
      <c r="AE1182" s="23"/>
    </row>
    <row r="1183" spans="26:31" ht="15">
      <c r="Z1183" s="23"/>
      <c r="AE1183" s="23"/>
    </row>
    <row r="1184" spans="26:31" ht="15">
      <c r="Z1184" s="23"/>
      <c r="AE1184" s="23"/>
    </row>
    <row r="1185" spans="26:31" ht="15">
      <c r="Z1185" s="23"/>
      <c r="AE1185" s="23"/>
    </row>
    <row r="1186" spans="26:31" ht="15">
      <c r="Z1186" s="23"/>
      <c r="AE1186" s="23"/>
    </row>
    <row r="1187" spans="26:31" ht="15">
      <c r="Z1187" s="23"/>
      <c r="AE1187" s="23"/>
    </row>
    <row r="1188" spans="26:31" ht="15">
      <c r="Z1188" s="23"/>
      <c r="AE1188" s="23"/>
    </row>
    <row r="1189" spans="26:31" ht="15">
      <c r="Z1189" s="23"/>
      <c r="AE1189" s="23"/>
    </row>
    <row r="1190" spans="26:31" ht="15">
      <c r="Z1190" s="23"/>
      <c r="AE1190" s="23"/>
    </row>
    <row r="1191" spans="26:31" ht="15">
      <c r="Z1191" s="23"/>
      <c r="AE1191" s="23"/>
    </row>
    <row r="1192" spans="26:31" ht="15">
      <c r="Z1192" s="23"/>
      <c r="AE1192" s="23"/>
    </row>
    <row r="1193" spans="26:31" ht="15">
      <c r="Z1193" s="23"/>
      <c r="AE1193" s="23"/>
    </row>
    <row r="1194" spans="26:31" ht="15">
      <c r="Z1194" s="23"/>
      <c r="AE1194" s="23"/>
    </row>
    <row r="1195" spans="26:31" ht="15">
      <c r="Z1195" s="23"/>
      <c r="AE1195" s="23"/>
    </row>
    <row r="1196" spans="26:31" ht="15">
      <c r="Z1196" s="23"/>
      <c r="AE1196" s="23"/>
    </row>
    <row r="1197" spans="26:31" ht="15">
      <c r="Z1197" s="23"/>
      <c r="AE1197" s="23"/>
    </row>
    <row r="1198" spans="26:31" ht="15">
      <c r="Z1198" s="23"/>
      <c r="AE1198" s="23"/>
    </row>
    <row r="1199" spans="26:31" ht="15">
      <c r="Z1199" s="23"/>
      <c r="AE1199" s="23"/>
    </row>
    <row r="1200" spans="26:31" ht="15">
      <c r="Z1200" s="23"/>
      <c r="AE1200" s="23"/>
    </row>
    <row r="1201" spans="26:31" ht="15">
      <c r="Z1201" s="23"/>
      <c r="AE1201" s="23"/>
    </row>
    <row r="1202" spans="26:31" ht="15">
      <c r="Z1202" s="23"/>
      <c r="AE1202" s="23"/>
    </row>
    <row r="1203" spans="26:31" ht="15">
      <c r="Z1203" s="23"/>
      <c r="AE1203" s="23"/>
    </row>
    <row r="1204" spans="26:31" ht="15">
      <c r="Z1204" s="23"/>
      <c r="AE1204" s="23"/>
    </row>
    <row r="1205" spans="26:31" ht="15">
      <c r="Z1205" s="23"/>
      <c r="AE1205" s="23"/>
    </row>
    <row r="1206" spans="26:31" ht="15">
      <c r="Z1206" s="23"/>
      <c r="AE1206" s="23"/>
    </row>
    <row r="1207" spans="26:31" ht="15">
      <c r="Z1207" s="23"/>
      <c r="AE1207" s="23"/>
    </row>
    <row r="1208" spans="26:31" ht="15">
      <c r="Z1208" s="23"/>
      <c r="AE1208" s="23"/>
    </row>
    <row r="1209" spans="26:31" ht="15">
      <c r="Z1209" s="23"/>
      <c r="AE1209" s="23"/>
    </row>
    <row r="1210" spans="26:31" ht="15">
      <c r="Z1210" s="23"/>
      <c r="AE1210" s="23"/>
    </row>
    <row r="1211" spans="26:31" ht="15">
      <c r="Z1211" s="23"/>
      <c r="AE1211" s="23"/>
    </row>
    <row r="1212" spans="26:31" ht="15">
      <c r="Z1212" s="23"/>
      <c r="AE1212" s="23"/>
    </row>
    <row r="1213" spans="26:31" ht="15">
      <c r="Z1213" s="23"/>
      <c r="AE1213" s="23"/>
    </row>
    <row r="1214" spans="26:31" ht="15">
      <c r="Z1214" s="23"/>
      <c r="AE1214" s="23"/>
    </row>
    <row r="1215" spans="26:31" ht="15">
      <c r="Z1215" s="23"/>
      <c r="AE1215" s="23"/>
    </row>
    <row r="1216" spans="26:31" ht="15">
      <c r="Z1216" s="23"/>
      <c r="AE1216" s="23"/>
    </row>
    <row r="1217" spans="26:31" ht="15">
      <c r="Z1217" s="23"/>
      <c r="AE1217" s="23"/>
    </row>
    <row r="1218" spans="26:31" ht="15">
      <c r="Z1218" s="23"/>
      <c r="AE1218" s="23"/>
    </row>
    <row r="1219" spans="26:31" ht="15">
      <c r="Z1219" s="23"/>
      <c r="AE1219" s="23"/>
    </row>
    <row r="1220" spans="26:31" ht="15">
      <c r="Z1220" s="23"/>
      <c r="AE1220" s="23"/>
    </row>
    <row r="1221" spans="26:31" ht="15">
      <c r="Z1221" s="23"/>
      <c r="AE1221" s="23"/>
    </row>
    <row r="1222" spans="26:31" ht="15">
      <c r="Z1222" s="23"/>
      <c r="AE1222" s="23"/>
    </row>
    <row r="1223" spans="26:31" ht="15">
      <c r="Z1223" s="23"/>
      <c r="AE1223" s="23"/>
    </row>
    <row r="1224" spans="26:31" ht="15">
      <c r="Z1224" s="23"/>
      <c r="AE1224" s="23"/>
    </row>
    <row r="1225" spans="26:31" ht="15">
      <c r="Z1225" s="23"/>
      <c r="AE1225" s="23"/>
    </row>
    <row r="1226" spans="26:31" ht="15">
      <c r="Z1226" s="23"/>
      <c r="AE1226" s="23"/>
    </row>
    <row r="1227" spans="26:31" ht="15">
      <c r="Z1227" s="23"/>
      <c r="AE1227" s="23"/>
    </row>
    <row r="1228" spans="26:31" ht="15">
      <c r="Z1228" s="23"/>
      <c r="AE1228" s="23"/>
    </row>
    <row r="1229" spans="26:31" ht="15">
      <c r="Z1229" s="23"/>
      <c r="AE1229" s="23"/>
    </row>
    <row r="1230" spans="26:31" ht="15">
      <c r="Z1230" s="23"/>
      <c r="AE1230" s="23"/>
    </row>
    <row r="1231" spans="26:31" ht="15">
      <c r="Z1231" s="23"/>
      <c r="AE1231" s="23"/>
    </row>
    <row r="1232" spans="26:31" ht="15">
      <c r="Z1232" s="23"/>
      <c r="AE1232" s="23"/>
    </row>
    <row r="1233" spans="26:31" ht="15">
      <c r="Z1233" s="23"/>
      <c r="AE1233" s="23"/>
    </row>
    <row r="1234" spans="26:31" ht="15">
      <c r="Z1234" s="23"/>
      <c r="AE1234" s="23"/>
    </row>
    <row r="1235" spans="26:31" ht="15">
      <c r="Z1235" s="23"/>
      <c r="AE1235" s="23"/>
    </row>
    <row r="1236" spans="26:31" ht="15">
      <c r="Z1236" s="23"/>
      <c r="AE1236" s="23"/>
    </row>
    <row r="1237" spans="26:31" ht="15">
      <c r="Z1237" s="23"/>
      <c r="AE1237" s="23"/>
    </row>
    <row r="1238" spans="26:31" ht="15">
      <c r="Z1238" s="23"/>
      <c r="AE1238" s="23"/>
    </row>
    <row r="1239" spans="26:31" ht="15">
      <c r="Z1239" s="23"/>
      <c r="AE1239" s="23"/>
    </row>
    <row r="1240" spans="26:31" ht="15">
      <c r="Z1240" s="23"/>
      <c r="AE1240" s="23"/>
    </row>
    <row r="1241" spans="26:31" ht="15">
      <c r="Z1241" s="23"/>
      <c r="AE1241" s="23"/>
    </row>
    <row r="1242" spans="26:31" ht="15">
      <c r="Z1242" s="23"/>
      <c r="AE1242" s="23"/>
    </row>
    <row r="1243" spans="26:31" ht="15">
      <c r="Z1243" s="23"/>
      <c r="AE1243" s="23"/>
    </row>
    <row r="1244" spans="26:31" ht="15">
      <c r="Z1244" s="23"/>
      <c r="AE1244" s="23"/>
    </row>
    <row r="1245" spans="26:31" ht="15">
      <c r="Z1245" s="23"/>
      <c r="AE1245" s="23"/>
    </row>
    <row r="1246" spans="26:31" ht="15">
      <c r="Z1246" s="23"/>
      <c r="AE1246" s="23"/>
    </row>
    <row r="1247" spans="26:31" ht="15">
      <c r="Z1247" s="23"/>
      <c r="AE1247" s="23"/>
    </row>
    <row r="1248" spans="26:31" ht="15">
      <c r="Z1248" s="23"/>
      <c r="AE1248" s="23"/>
    </row>
    <row r="1249" spans="26:31" ht="15">
      <c r="Z1249" s="23"/>
      <c r="AE1249" s="23"/>
    </row>
    <row r="1250" spans="26:31" ht="15">
      <c r="Z1250" s="23"/>
      <c r="AE1250" s="23"/>
    </row>
    <row r="1251" spans="26:31" ht="15">
      <c r="Z1251" s="23"/>
      <c r="AE1251" s="23"/>
    </row>
    <row r="1252" spans="26:31" ht="15">
      <c r="Z1252" s="23"/>
      <c r="AE1252" s="23"/>
    </row>
    <row r="1253" spans="26:31" ht="15">
      <c r="Z1253" s="23"/>
      <c r="AE1253" s="23"/>
    </row>
    <row r="1254" spans="26:31" ht="15">
      <c r="Z1254" s="23"/>
      <c r="AE1254" s="23"/>
    </row>
    <row r="1255" spans="26:31" ht="15">
      <c r="Z1255" s="23"/>
      <c r="AE1255" s="23"/>
    </row>
    <row r="1256" spans="26:31" ht="15">
      <c r="Z1256" s="23"/>
      <c r="AE1256" s="23"/>
    </row>
    <row r="1257" spans="26:31" ht="15">
      <c r="Z1257" s="23"/>
      <c r="AE1257" s="23"/>
    </row>
    <row r="1258" spans="26:31" ht="15">
      <c r="Z1258" s="23"/>
      <c r="AE1258" s="23"/>
    </row>
    <row r="1259" spans="26:31" ht="15">
      <c r="Z1259" s="23"/>
      <c r="AE1259" s="23"/>
    </row>
    <row r="1260" spans="26:31" ht="15">
      <c r="Z1260" s="23"/>
      <c r="AE1260" s="23"/>
    </row>
    <row r="1261" spans="26:31" ht="15">
      <c r="Z1261" s="23"/>
      <c r="AE1261" s="23"/>
    </row>
    <row r="1262" spans="26:31" ht="15">
      <c r="Z1262" s="23"/>
      <c r="AE1262" s="23"/>
    </row>
    <row r="1263" spans="26:31" ht="15">
      <c r="Z1263" s="23"/>
      <c r="AE1263" s="23"/>
    </row>
    <row r="1264" spans="26:31" ht="15">
      <c r="Z1264" s="23"/>
      <c r="AE1264" s="23"/>
    </row>
    <row r="1265" spans="26:31" ht="15">
      <c r="Z1265" s="23"/>
      <c r="AE1265" s="23"/>
    </row>
    <row r="1266" spans="26:31" ht="15">
      <c r="Z1266" s="23"/>
      <c r="AE1266" s="23"/>
    </row>
    <row r="1267" spans="26:31" ht="15">
      <c r="Z1267" s="23"/>
      <c r="AE1267" s="23"/>
    </row>
    <row r="1268" spans="26:31" ht="15">
      <c r="Z1268" s="23"/>
      <c r="AE1268" s="23"/>
    </row>
    <row r="1269" spans="26:31" ht="15">
      <c r="Z1269" s="23"/>
      <c r="AE1269" s="23"/>
    </row>
    <row r="1270" spans="26:31" ht="15">
      <c r="Z1270" s="23"/>
      <c r="AE1270" s="23"/>
    </row>
    <row r="1271" spans="26:31" ht="15">
      <c r="Z1271" s="23"/>
      <c r="AE1271" s="23"/>
    </row>
    <row r="1272" spans="26:31" ht="15">
      <c r="Z1272" s="23"/>
      <c r="AE1272" s="23"/>
    </row>
    <row r="1273" spans="26:31" ht="15">
      <c r="Z1273" s="23"/>
      <c r="AE1273" s="23"/>
    </row>
    <row r="1274" spans="26:31" ht="15">
      <c r="Z1274" s="23"/>
      <c r="AE1274" s="23"/>
    </row>
    <row r="1275" spans="26:31" ht="15">
      <c r="Z1275" s="23"/>
      <c r="AE1275" s="23"/>
    </row>
    <row r="1276" spans="26:31" ht="15">
      <c r="Z1276" s="23"/>
      <c r="AE1276" s="23"/>
    </row>
    <row r="1277" spans="26:31" ht="15">
      <c r="Z1277" s="23"/>
      <c r="AE1277" s="23"/>
    </row>
    <row r="1278" spans="26:31" ht="15">
      <c r="Z1278" s="23"/>
      <c r="AE1278" s="23"/>
    </row>
    <row r="1279" spans="26:31" ht="15">
      <c r="Z1279" s="23"/>
      <c r="AE1279" s="23"/>
    </row>
    <row r="1280" spans="26:31" ht="15">
      <c r="Z1280" s="23"/>
      <c r="AE1280" s="23"/>
    </row>
    <row r="1281" spans="26:31" ht="15">
      <c r="Z1281" s="23"/>
      <c r="AE1281" s="23"/>
    </row>
    <row r="1282" spans="26:31" ht="15">
      <c r="Z1282" s="23"/>
      <c r="AE1282" s="23"/>
    </row>
    <row r="1283" spans="26:31" ht="15">
      <c r="Z1283" s="23"/>
      <c r="AE1283" s="23"/>
    </row>
    <row r="1284" spans="26:31" ht="15">
      <c r="Z1284" s="23"/>
      <c r="AE1284" s="23"/>
    </row>
    <row r="1285" spans="26:31" ht="15">
      <c r="Z1285" s="23"/>
      <c r="AE1285" s="23"/>
    </row>
    <row r="1286" spans="26:31" ht="15">
      <c r="Z1286" s="23"/>
      <c r="AE1286" s="23"/>
    </row>
    <row r="1287" spans="26:31" ht="15">
      <c r="Z1287" s="23"/>
      <c r="AE1287" s="23"/>
    </row>
    <row r="1288" spans="26:31" ht="15">
      <c r="Z1288" s="23"/>
      <c r="AE1288" s="23"/>
    </row>
    <row r="1289" spans="26:31" ht="15">
      <c r="Z1289" s="23"/>
      <c r="AE1289" s="23"/>
    </row>
    <row r="1290" spans="26:31" ht="15">
      <c r="Z1290" s="23"/>
      <c r="AE1290" s="23"/>
    </row>
    <row r="1291" spans="26:31" ht="15">
      <c r="Z1291" s="23"/>
      <c r="AE1291" s="23"/>
    </row>
    <row r="1292" spans="26:31" ht="15">
      <c r="Z1292" s="23"/>
      <c r="AE1292" s="23"/>
    </row>
    <row r="1293" spans="26:31" ht="15">
      <c r="Z1293" s="23"/>
      <c r="AE1293" s="23"/>
    </row>
    <row r="1294" spans="26:31" ht="15">
      <c r="Z1294" s="23"/>
      <c r="AE1294" s="23"/>
    </row>
    <row r="1295" spans="26:31" ht="15">
      <c r="Z1295" s="23"/>
      <c r="AE1295" s="23"/>
    </row>
    <row r="1296" spans="26:31" ht="15">
      <c r="Z1296" s="23"/>
      <c r="AE1296" s="23"/>
    </row>
    <row r="1297" spans="26:31" ht="15">
      <c r="Z1297" s="23"/>
      <c r="AE1297" s="23"/>
    </row>
    <row r="1298" spans="26:31" ht="15">
      <c r="Z1298" s="23"/>
      <c r="AE1298" s="23"/>
    </row>
    <row r="1299" spans="26:31" ht="15">
      <c r="Z1299" s="23"/>
      <c r="AE1299" s="23"/>
    </row>
    <row r="1300" spans="26:31" ht="15">
      <c r="Z1300" s="23"/>
      <c r="AE1300" s="23"/>
    </row>
    <row r="1301" spans="26:31" ht="15">
      <c r="Z1301" s="23"/>
      <c r="AE1301" s="23"/>
    </row>
    <row r="1302" spans="26:31" ht="15">
      <c r="Z1302" s="23"/>
      <c r="AE1302" s="23"/>
    </row>
    <row r="1303" spans="26:31" ht="15">
      <c r="Z1303" s="23"/>
      <c r="AE1303" s="23"/>
    </row>
    <row r="1304" spans="26:31" ht="15">
      <c r="Z1304" s="23"/>
      <c r="AE1304" s="23"/>
    </row>
    <row r="1305" spans="26:31" ht="15">
      <c r="Z1305" s="23"/>
      <c r="AE1305" s="23"/>
    </row>
    <row r="1306" spans="26:31" ht="15">
      <c r="Z1306" s="23"/>
      <c r="AE1306" s="23"/>
    </row>
    <row r="1307" spans="26:31" ht="15">
      <c r="Z1307" s="23"/>
      <c r="AE1307" s="23"/>
    </row>
    <row r="1308" spans="26:31" ht="15">
      <c r="Z1308" s="23"/>
      <c r="AE1308" s="23"/>
    </row>
    <row r="1309" spans="26:31" ht="15">
      <c r="Z1309" s="23"/>
      <c r="AE1309" s="23"/>
    </row>
    <row r="1310" spans="26:31" ht="15">
      <c r="Z1310" s="23"/>
      <c r="AE1310" s="23"/>
    </row>
    <row r="1311" spans="26:31" ht="15">
      <c r="Z1311" s="23"/>
      <c r="AE1311" s="23"/>
    </row>
    <row r="1312" spans="26:31" ht="15">
      <c r="Z1312" s="23"/>
      <c r="AE1312" s="23"/>
    </row>
    <row r="1313" spans="26:31" ht="15">
      <c r="Z1313" s="23"/>
      <c r="AE1313" s="23"/>
    </row>
    <row r="1314" spans="26:31" ht="15">
      <c r="Z1314" s="23"/>
      <c r="AE1314" s="23"/>
    </row>
    <row r="1315" spans="26:31" ht="15">
      <c r="Z1315" s="23"/>
      <c r="AE1315" s="23"/>
    </row>
    <row r="1316" spans="26:31" ht="15">
      <c r="Z1316" s="23"/>
      <c r="AE1316" s="23"/>
    </row>
    <row r="1317" spans="26:31" ht="15">
      <c r="Z1317" s="23"/>
      <c r="AE1317" s="23"/>
    </row>
    <row r="1318" spans="26:31" ht="15">
      <c r="Z1318" s="23"/>
      <c r="AE1318" s="23"/>
    </row>
    <row r="1319" spans="26:31" ht="15">
      <c r="Z1319" s="23"/>
      <c r="AE1319" s="23"/>
    </row>
    <row r="1320" spans="26:31" ht="15">
      <c r="Z1320" s="23"/>
      <c r="AE1320" s="23"/>
    </row>
    <row r="1321" spans="26:31" ht="15">
      <c r="Z1321" s="23"/>
      <c r="AE1321" s="23"/>
    </row>
    <row r="1322" spans="26:31" ht="15">
      <c r="Z1322" s="23"/>
      <c r="AE1322" s="23"/>
    </row>
    <row r="1323" spans="26:31" ht="15">
      <c r="Z1323" s="23"/>
      <c r="AE1323" s="23"/>
    </row>
    <row r="1324" spans="26:31" ht="15">
      <c r="Z1324" s="23"/>
      <c r="AE1324" s="23"/>
    </row>
    <row r="1325" spans="26:31" ht="15">
      <c r="Z1325" s="23"/>
      <c r="AE1325" s="23"/>
    </row>
    <row r="1326" spans="26:31" ht="15">
      <c r="Z1326" s="23"/>
      <c r="AE1326" s="23"/>
    </row>
    <row r="1327" spans="26:31" ht="15">
      <c r="Z1327" s="23"/>
      <c r="AE1327" s="23"/>
    </row>
    <row r="1328" spans="26:31" ht="15">
      <c r="Z1328" s="23"/>
      <c r="AE1328" s="23"/>
    </row>
    <row r="1329" spans="26:31" ht="15">
      <c r="Z1329" s="23"/>
      <c r="AE1329" s="23"/>
    </row>
    <row r="1330" spans="26:31" ht="15">
      <c r="Z1330" s="23"/>
      <c r="AE1330" s="23"/>
    </row>
    <row r="1331" spans="26:31" ht="15">
      <c r="Z1331" s="23"/>
      <c r="AE1331" s="23"/>
    </row>
    <row r="1332" spans="26:31" ht="15">
      <c r="Z1332" s="23"/>
      <c r="AE1332" s="23"/>
    </row>
    <row r="1333" spans="26:31" ht="15">
      <c r="Z1333" s="23"/>
      <c r="AE1333" s="23"/>
    </row>
    <row r="1334" spans="26:31" ht="15">
      <c r="Z1334" s="23"/>
      <c r="AE1334" s="23"/>
    </row>
    <row r="1335" spans="26:31" ht="15">
      <c r="Z1335" s="23"/>
      <c r="AE1335" s="23"/>
    </row>
    <row r="1336" spans="26:31" ht="15">
      <c r="Z1336" s="23"/>
      <c r="AE1336" s="23"/>
    </row>
    <row r="1337" spans="26:31" ht="15">
      <c r="Z1337" s="23"/>
      <c r="AE1337" s="23"/>
    </row>
    <row r="1338" spans="26:31" ht="15">
      <c r="Z1338" s="23"/>
      <c r="AE1338" s="23"/>
    </row>
    <row r="1339" spans="26:31" ht="15">
      <c r="Z1339" s="23"/>
      <c r="AE1339" s="23"/>
    </row>
    <row r="1340" spans="26:31" ht="15">
      <c r="Z1340" s="23"/>
      <c r="AE1340" s="23"/>
    </row>
    <row r="1341" spans="26:31" ht="15">
      <c r="Z1341" s="23"/>
      <c r="AE1341" s="23"/>
    </row>
    <row r="1342" spans="26:31" ht="15">
      <c r="Z1342" s="23"/>
      <c r="AE1342" s="23"/>
    </row>
    <row r="1343" spans="26:31" ht="15">
      <c r="Z1343" s="23"/>
      <c r="AE1343" s="23"/>
    </row>
    <row r="1344" spans="26:31" ht="15">
      <c r="Z1344" s="23"/>
      <c r="AE1344" s="23"/>
    </row>
    <row r="1345" spans="26:31" ht="15">
      <c r="Z1345" s="23"/>
      <c r="AE1345" s="23"/>
    </row>
    <row r="1346" spans="26:31" ht="15">
      <c r="Z1346" s="23"/>
      <c r="AE1346" s="23"/>
    </row>
    <row r="1347" spans="26:31" ht="15">
      <c r="Z1347" s="23"/>
      <c r="AE1347" s="23"/>
    </row>
    <row r="1348" spans="26:31" ht="15">
      <c r="Z1348" s="23"/>
      <c r="AE1348" s="23"/>
    </row>
    <row r="1349" spans="26:31" ht="15">
      <c r="Z1349" s="23"/>
      <c r="AE1349" s="23"/>
    </row>
    <row r="1350" spans="26:31" ht="15">
      <c r="Z1350" s="23"/>
      <c r="AE1350" s="23"/>
    </row>
    <row r="1351" spans="26:31" ht="15">
      <c r="Z1351" s="23"/>
      <c r="AE1351" s="23"/>
    </row>
    <row r="1352" spans="26:31" ht="15">
      <c r="Z1352" s="23"/>
      <c r="AE1352" s="23"/>
    </row>
    <row r="1353" spans="26:31" ht="15">
      <c r="Z1353" s="23"/>
      <c r="AE1353" s="23"/>
    </row>
    <row r="1354" spans="26:31" ht="15">
      <c r="Z1354" s="23"/>
      <c r="AE1354" s="23"/>
    </row>
    <row r="1355" spans="26:31" ht="15">
      <c r="Z1355" s="23"/>
      <c r="AE1355" s="23"/>
    </row>
    <row r="1356" spans="26:31" ht="15">
      <c r="Z1356" s="23"/>
      <c r="AE1356" s="23"/>
    </row>
    <row r="1357" spans="26:31" ht="15">
      <c r="Z1357" s="23"/>
      <c r="AE1357" s="23"/>
    </row>
    <row r="1358" spans="26:31" ht="15">
      <c r="Z1358" s="23"/>
      <c r="AE1358" s="23"/>
    </row>
    <row r="1359" spans="26:31" ht="15">
      <c r="Z1359" s="23"/>
      <c r="AE1359" s="23"/>
    </row>
    <row r="1360" spans="26:31" ht="15">
      <c r="Z1360" s="23"/>
      <c r="AE1360" s="23"/>
    </row>
    <row r="1361" spans="26:31" ht="15">
      <c r="Z1361" s="23"/>
      <c r="AE1361" s="23"/>
    </row>
    <row r="1362" spans="26:31" ht="15">
      <c r="Z1362" s="23"/>
      <c r="AE1362" s="23"/>
    </row>
    <row r="1363" spans="26:31" ht="15">
      <c r="Z1363" s="23"/>
      <c r="AE1363" s="23"/>
    </row>
    <row r="1364" spans="26:31" ht="15">
      <c r="Z1364" s="23"/>
      <c r="AE1364" s="23"/>
    </row>
    <row r="1365" spans="26:31" ht="15">
      <c r="Z1365" s="23"/>
      <c r="AE1365" s="23"/>
    </row>
    <row r="1366" spans="26:31" ht="15">
      <c r="Z1366" s="23"/>
      <c r="AE1366" s="23"/>
    </row>
    <row r="1367" spans="26:31" ht="15">
      <c r="Z1367" s="23"/>
      <c r="AE1367" s="23"/>
    </row>
    <row r="1368" spans="26:31" ht="15">
      <c r="Z1368" s="23"/>
      <c r="AE1368" s="23"/>
    </row>
    <row r="1369" spans="26:31" ht="15">
      <c r="Z1369" s="23"/>
      <c r="AE1369" s="23"/>
    </row>
    <row r="1370" spans="26:31" ht="15">
      <c r="Z1370" s="23"/>
      <c r="AE1370" s="23"/>
    </row>
    <row r="1371" spans="26:31" ht="15">
      <c r="Z1371" s="23"/>
      <c r="AE1371" s="23"/>
    </row>
    <row r="1372" spans="26:31" ht="15">
      <c r="Z1372" s="23"/>
      <c r="AE1372" s="23"/>
    </row>
    <row r="1373" spans="26:31" ht="15">
      <c r="Z1373" s="23"/>
      <c r="AE1373" s="23"/>
    </row>
    <row r="1374" spans="26:31" ht="15">
      <c r="Z1374" s="23"/>
      <c r="AE1374" s="23"/>
    </row>
    <row r="1375" spans="26:31" ht="15">
      <c r="Z1375" s="23"/>
      <c r="AE1375" s="23"/>
    </row>
    <row r="1376" spans="26:31" ht="15">
      <c r="Z1376" s="23"/>
      <c r="AE1376" s="23"/>
    </row>
    <row r="1377" spans="26:31" ht="15">
      <c r="Z1377" s="23"/>
      <c r="AE1377" s="23"/>
    </row>
    <row r="1378" spans="26:31" ht="15">
      <c r="Z1378" s="23"/>
      <c r="AE1378" s="23"/>
    </row>
    <row r="1379" spans="26:31" ht="15">
      <c r="Z1379" s="23"/>
      <c r="AE1379" s="23"/>
    </row>
    <row r="1380" spans="26:31" ht="15">
      <c r="Z1380" s="23"/>
      <c r="AE1380" s="23"/>
    </row>
    <row r="1381" spans="26:31" ht="15">
      <c r="Z1381" s="23"/>
      <c r="AE1381" s="23"/>
    </row>
    <row r="1382" spans="26:31" ht="15">
      <c r="Z1382" s="23"/>
      <c r="AE1382" s="23"/>
    </row>
    <row r="1383" spans="26:31" ht="15">
      <c r="Z1383" s="23"/>
      <c r="AE1383" s="23"/>
    </row>
    <row r="1384" spans="26:31" ht="15">
      <c r="Z1384" s="23"/>
      <c r="AE1384" s="23"/>
    </row>
    <row r="1385" spans="26:31" ht="15">
      <c r="Z1385" s="23"/>
      <c r="AE1385" s="23"/>
    </row>
    <row r="1386" spans="26:31" ht="15">
      <c r="Z1386" s="23"/>
      <c r="AE1386" s="23"/>
    </row>
    <row r="1387" spans="26:31" ht="15">
      <c r="Z1387" s="23"/>
      <c r="AE1387" s="23"/>
    </row>
    <row r="1388" spans="26:31" ht="15">
      <c r="Z1388" s="23"/>
      <c r="AE1388" s="23"/>
    </row>
    <row r="1389" spans="26:31" ht="15">
      <c r="Z1389" s="23"/>
      <c r="AE1389" s="23"/>
    </row>
    <row r="1390" spans="26:31" ht="15">
      <c r="Z1390" s="23"/>
      <c r="AE1390" s="23"/>
    </row>
    <row r="1391" spans="26:31" ht="15">
      <c r="Z1391" s="23"/>
      <c r="AE1391" s="23"/>
    </row>
    <row r="1392" spans="26:31" ht="15">
      <c r="Z1392" s="23"/>
      <c r="AE1392" s="23"/>
    </row>
    <row r="1393" spans="26:31" ht="15">
      <c r="Z1393" s="23"/>
      <c r="AE1393" s="23"/>
    </row>
    <row r="1394" spans="26:31" ht="15">
      <c r="Z1394" s="23"/>
      <c r="AE1394" s="23"/>
    </row>
    <row r="1395" spans="26:31" ht="15">
      <c r="Z1395" s="23"/>
      <c r="AE1395" s="23"/>
    </row>
    <row r="1396" spans="26:31" ht="15">
      <c r="Z1396" s="23"/>
      <c r="AE1396" s="23"/>
    </row>
    <row r="1397" spans="26:31" ht="15">
      <c r="Z1397" s="23"/>
      <c r="AE1397" s="23"/>
    </row>
    <row r="1398" spans="26:31" ht="15">
      <c r="Z1398" s="23"/>
      <c r="AE1398" s="23"/>
    </row>
    <row r="1399" spans="26:31" ht="15">
      <c r="Z1399" s="23"/>
      <c r="AE1399" s="23"/>
    </row>
    <row r="1400" spans="26:31" ht="15">
      <c r="Z1400" s="23"/>
      <c r="AE1400" s="23"/>
    </row>
    <row r="1401" spans="26:31" ht="15">
      <c r="Z1401" s="23"/>
      <c r="AE1401" s="23"/>
    </row>
    <row r="1402" spans="26:31" ht="15">
      <c r="Z1402" s="23"/>
      <c r="AE1402" s="23"/>
    </row>
    <row r="1403" spans="26:31" ht="15">
      <c r="Z1403" s="23"/>
      <c r="AE1403" s="23"/>
    </row>
    <row r="1404" spans="26:31" ht="15">
      <c r="Z1404" s="23"/>
      <c r="AE1404" s="23"/>
    </row>
    <row r="1405" spans="26:31" ht="15">
      <c r="Z1405" s="23"/>
      <c r="AE1405" s="23"/>
    </row>
    <row r="1406" spans="26:31" ht="15">
      <c r="Z1406" s="23"/>
      <c r="AE1406" s="23"/>
    </row>
    <row r="1407" spans="26:31" ht="15">
      <c r="Z1407" s="23"/>
      <c r="AE1407" s="23"/>
    </row>
    <row r="1408" spans="26:31" ht="15">
      <c r="Z1408" s="23"/>
      <c r="AE1408" s="23"/>
    </row>
    <row r="1409" spans="26:31" ht="15">
      <c r="Z1409" s="23"/>
      <c r="AE1409" s="23"/>
    </row>
    <row r="1410" spans="26:31" ht="15">
      <c r="Z1410" s="23"/>
      <c r="AE1410" s="23"/>
    </row>
    <row r="1411" spans="26:31" ht="15">
      <c r="Z1411" s="23"/>
      <c r="AE1411" s="23"/>
    </row>
    <row r="1412" spans="26:31" ht="15">
      <c r="Z1412" s="23"/>
      <c r="AE1412" s="23"/>
    </row>
    <row r="1413" spans="26:31" ht="15">
      <c r="Z1413" s="23"/>
      <c r="AE1413" s="23"/>
    </row>
    <row r="1414" spans="26:31" ht="15">
      <c r="Z1414" s="23"/>
      <c r="AE1414" s="23"/>
    </row>
    <row r="1415" spans="26:31" ht="15">
      <c r="Z1415" s="23"/>
      <c r="AE1415" s="23"/>
    </row>
    <row r="1416" spans="26:31" ht="15">
      <c r="Z1416" s="23"/>
      <c r="AE1416" s="23"/>
    </row>
    <row r="1417" spans="26:31" ht="15">
      <c r="Z1417" s="23"/>
      <c r="AE1417" s="23"/>
    </row>
    <row r="1418" spans="26:31" ht="15">
      <c r="Z1418" s="23"/>
      <c r="AE1418" s="23"/>
    </row>
    <row r="1419" spans="26:31" ht="15">
      <c r="Z1419" s="23"/>
      <c r="AE1419" s="23"/>
    </row>
    <row r="1420" spans="26:31" ht="15">
      <c r="Z1420" s="23"/>
      <c r="AE1420" s="23"/>
    </row>
    <row r="1421" spans="26:31" ht="15">
      <c r="Z1421" s="23"/>
      <c r="AE1421" s="23"/>
    </row>
    <row r="1422" spans="26:31" ht="15">
      <c r="Z1422" s="23"/>
      <c r="AE1422" s="23"/>
    </row>
    <row r="1423" spans="26:31" ht="15">
      <c r="Z1423" s="23"/>
      <c r="AE1423" s="23"/>
    </row>
    <row r="1424" spans="26:31" ht="15">
      <c r="Z1424" s="23"/>
      <c r="AE1424" s="23"/>
    </row>
    <row r="1425" spans="26:31" ht="15">
      <c r="Z1425" s="23"/>
      <c r="AE1425" s="23"/>
    </row>
    <row r="1426" spans="26:31" ht="15">
      <c r="Z1426" s="23"/>
      <c r="AE1426" s="23"/>
    </row>
    <row r="1427" spans="26:31" ht="15">
      <c r="Z1427" s="23"/>
      <c r="AE1427" s="23"/>
    </row>
    <row r="1428" spans="26:31" ht="15">
      <c r="Z1428" s="23"/>
      <c r="AE1428" s="23"/>
    </row>
    <row r="1429" spans="26:31" ht="15">
      <c r="Z1429" s="23"/>
      <c r="AE1429" s="23"/>
    </row>
    <row r="1430" spans="26:31" ht="15">
      <c r="Z1430" s="23"/>
      <c r="AE1430" s="23"/>
    </row>
    <row r="1431" spans="26:31" ht="15">
      <c r="Z1431" s="23"/>
      <c r="AE1431" s="23"/>
    </row>
    <row r="1432" spans="26:31" ht="15">
      <c r="Z1432" s="23"/>
      <c r="AE1432" s="23"/>
    </row>
    <row r="1433" spans="26:31" ht="15">
      <c r="Z1433" s="23"/>
      <c r="AE1433" s="23"/>
    </row>
    <row r="1434" spans="26:31" ht="15">
      <c r="Z1434" s="23"/>
      <c r="AE1434" s="23"/>
    </row>
    <row r="1435" spans="26:31" ht="15">
      <c r="Z1435" s="23"/>
      <c r="AE1435" s="23"/>
    </row>
    <row r="1436" spans="26:31" ht="15">
      <c r="Z1436" s="23"/>
      <c r="AE1436" s="23"/>
    </row>
    <row r="1437" spans="26:31" ht="15">
      <c r="Z1437" s="23"/>
      <c r="AE1437" s="23"/>
    </row>
    <row r="1438" spans="26:31" ht="15">
      <c r="Z1438" s="23"/>
      <c r="AE1438" s="23"/>
    </row>
    <row r="1439" spans="26:31" ht="15">
      <c r="Z1439" s="23"/>
      <c r="AE1439" s="23"/>
    </row>
    <row r="1440" spans="26:31" ht="15">
      <c r="Z1440" s="23"/>
      <c r="AE1440" s="23"/>
    </row>
    <row r="1441" spans="26:31" ht="15">
      <c r="Z1441" s="23"/>
      <c r="AE1441" s="23"/>
    </row>
    <row r="1442" spans="26:31" ht="15">
      <c r="Z1442" s="23"/>
      <c r="AE1442" s="23"/>
    </row>
    <row r="1443" spans="26:31" ht="15">
      <c r="Z1443" s="23"/>
      <c r="AE1443" s="23"/>
    </row>
    <row r="1444" spans="26:31" ht="15">
      <c r="Z1444" s="23"/>
      <c r="AE1444" s="23"/>
    </row>
    <row r="1445" spans="26:31" ht="15">
      <c r="Z1445" s="23"/>
      <c r="AE1445" s="23"/>
    </row>
    <row r="1446" spans="26:31" ht="15">
      <c r="Z1446" s="23"/>
      <c r="AE1446" s="23"/>
    </row>
    <row r="1447" spans="26:31" ht="15">
      <c r="Z1447" s="23"/>
      <c r="AE1447" s="23"/>
    </row>
    <row r="1448" spans="26:31" ht="15">
      <c r="Z1448" s="23"/>
      <c r="AE1448" s="23"/>
    </row>
    <row r="1449" spans="26:31" ht="15">
      <c r="Z1449" s="23"/>
      <c r="AE1449" s="23"/>
    </row>
    <row r="1450" spans="26:31" ht="15">
      <c r="Z1450" s="23"/>
      <c r="AE1450" s="23"/>
    </row>
    <row r="1451" spans="26:31" ht="15">
      <c r="Z1451" s="23"/>
      <c r="AE1451" s="23"/>
    </row>
    <row r="1452" spans="26:31" ht="15">
      <c r="Z1452" s="23"/>
      <c r="AE1452" s="23"/>
    </row>
    <row r="1453" spans="26:31" ht="15">
      <c r="Z1453" s="23"/>
      <c r="AE1453" s="23"/>
    </row>
    <row r="1454" spans="26:31" ht="15">
      <c r="Z1454" s="23"/>
      <c r="AE1454" s="23"/>
    </row>
    <row r="1455" spans="26:31" ht="15">
      <c r="Z1455" s="23"/>
      <c r="AE1455" s="23"/>
    </row>
    <row r="1456" spans="26:31" ht="15">
      <c r="Z1456" s="23"/>
      <c r="AE1456" s="23"/>
    </row>
    <row r="1457" spans="26:31" ht="15">
      <c r="Z1457" s="23"/>
      <c r="AE1457" s="23"/>
    </row>
    <row r="1458" spans="26:31" ht="15">
      <c r="Z1458" s="23"/>
      <c r="AE1458" s="23"/>
    </row>
    <row r="1459" spans="26:31" ht="15">
      <c r="Z1459" s="23"/>
      <c r="AE1459" s="23"/>
    </row>
    <row r="1460" spans="26:31" ht="15">
      <c r="Z1460" s="23"/>
      <c r="AE1460" s="23"/>
    </row>
    <row r="1461" spans="26:31" ht="15">
      <c r="Z1461" s="23"/>
      <c r="AE1461" s="23"/>
    </row>
    <row r="1462" spans="26:31" ht="15">
      <c r="Z1462" s="23"/>
      <c r="AE1462" s="23"/>
    </row>
    <row r="1463" spans="26:31" ht="15">
      <c r="Z1463" s="23"/>
      <c r="AE1463" s="23"/>
    </row>
    <row r="1464" spans="26:31" ht="15">
      <c r="Z1464" s="23"/>
      <c r="AE1464" s="23"/>
    </row>
    <row r="1465" spans="26:31" ht="15">
      <c r="Z1465" s="23"/>
      <c r="AE1465" s="23"/>
    </row>
    <row r="1466" spans="26:31" ht="15">
      <c r="Z1466" s="23"/>
      <c r="AE1466" s="23"/>
    </row>
    <row r="1467" spans="26:31" ht="15">
      <c r="Z1467" s="23"/>
      <c r="AE1467" s="23"/>
    </row>
    <row r="1468" spans="26:31" ht="15">
      <c r="Z1468" s="23"/>
      <c r="AE1468" s="23"/>
    </row>
    <row r="1469" spans="26:31" ht="15">
      <c r="Z1469" s="23"/>
      <c r="AE1469" s="23"/>
    </row>
    <row r="1470" spans="26:31" ht="15">
      <c r="Z1470" s="23"/>
      <c r="AE1470" s="23"/>
    </row>
    <row r="1471" spans="26:31" ht="15">
      <c r="Z1471" s="23"/>
      <c r="AE1471" s="23"/>
    </row>
    <row r="1472" spans="26:31" ht="15">
      <c r="Z1472" s="23"/>
      <c r="AE1472" s="23"/>
    </row>
    <row r="1473" spans="26:31" ht="15">
      <c r="Z1473" s="23"/>
      <c r="AE1473" s="23"/>
    </row>
    <row r="1474" spans="26:31" ht="15">
      <c r="Z1474" s="23"/>
      <c r="AE1474" s="23"/>
    </row>
    <row r="1475" spans="26:31" ht="15">
      <c r="Z1475" s="23"/>
      <c r="AE1475" s="23"/>
    </row>
    <row r="1476" spans="26:31" ht="15">
      <c r="Z1476" s="23"/>
      <c r="AE1476" s="23"/>
    </row>
    <row r="1477" spans="26:31" ht="15">
      <c r="Z1477" s="23"/>
      <c r="AE1477" s="23"/>
    </row>
    <row r="1478" spans="26:31" ht="15">
      <c r="Z1478" s="23"/>
      <c r="AE1478" s="23"/>
    </row>
    <row r="1479" spans="26:31" ht="15">
      <c r="Z1479" s="23"/>
      <c r="AE1479" s="23"/>
    </row>
    <row r="1480" spans="26:31" ht="15">
      <c r="Z1480" s="23"/>
      <c r="AE1480" s="23"/>
    </row>
    <row r="1481" spans="26:31" ht="15">
      <c r="Z1481" s="23"/>
      <c r="AE1481" s="23"/>
    </row>
    <row r="1482" spans="26:31" ht="15">
      <c r="Z1482" s="23"/>
      <c r="AE1482" s="23"/>
    </row>
    <row r="1483" spans="26:31" ht="15">
      <c r="Z1483" s="23"/>
      <c r="AE1483" s="23"/>
    </row>
    <row r="1484" spans="26:31" ht="15">
      <c r="Z1484" s="23"/>
      <c r="AE1484" s="23"/>
    </row>
    <row r="1485" spans="26:31" ht="15">
      <c r="Z1485" s="23"/>
      <c r="AE1485" s="23"/>
    </row>
    <row r="1486" spans="26:31" ht="15">
      <c r="Z1486" s="23"/>
      <c r="AE1486" s="23"/>
    </row>
    <row r="1487" spans="26:31" ht="15">
      <c r="Z1487" s="23"/>
      <c r="AE1487" s="23"/>
    </row>
    <row r="1488" spans="26:31" ht="15">
      <c r="Z1488" s="23"/>
      <c r="AE1488" s="23"/>
    </row>
    <row r="1489" spans="26:31" ht="15">
      <c r="Z1489" s="23"/>
      <c r="AE1489" s="23"/>
    </row>
    <row r="1490" spans="26:31" ht="15">
      <c r="Z1490" s="23"/>
      <c r="AE1490" s="23"/>
    </row>
    <row r="1491" spans="26:31" ht="15">
      <c r="Z1491" s="23"/>
      <c r="AE1491" s="23"/>
    </row>
    <row r="1492" spans="26:31" ht="15">
      <c r="Z1492" s="23"/>
      <c r="AE1492" s="23"/>
    </row>
    <row r="1493" spans="26:31" ht="15">
      <c r="Z1493" s="23"/>
      <c r="AE1493" s="23"/>
    </row>
    <row r="1494" spans="26:31" ht="15">
      <c r="Z1494" s="23"/>
      <c r="AE1494" s="23"/>
    </row>
    <row r="1495" spans="26:31" ht="15">
      <c r="Z1495" s="23"/>
      <c r="AE1495" s="23"/>
    </row>
    <row r="1496" spans="26:31" ht="15">
      <c r="Z1496" s="23"/>
      <c r="AE1496" s="23"/>
    </row>
    <row r="1497" spans="26:31" ht="15">
      <c r="Z1497" s="23"/>
      <c r="AE1497" s="23"/>
    </row>
    <row r="1498" spans="26:31" ht="15">
      <c r="Z1498" s="23"/>
      <c r="AE1498" s="23"/>
    </row>
    <row r="1499" spans="26:31" ht="15">
      <c r="Z1499" s="23"/>
      <c r="AE1499" s="23"/>
    </row>
    <row r="1500" spans="26:31" ht="15">
      <c r="Z1500" s="23"/>
      <c r="AE1500" s="23"/>
    </row>
    <row r="1501" spans="26:31" ht="15">
      <c r="Z1501" s="23"/>
      <c r="AE1501" s="23"/>
    </row>
    <row r="1502" spans="26:31" ht="15">
      <c r="Z1502" s="23"/>
      <c r="AE1502" s="23"/>
    </row>
    <row r="1503" spans="26:31" ht="15">
      <c r="Z1503" s="23"/>
      <c r="AE1503" s="23"/>
    </row>
    <row r="1504" spans="26:31" ht="15">
      <c r="Z1504" s="23"/>
      <c r="AE1504" s="23"/>
    </row>
    <row r="1505" spans="26:31" ht="15">
      <c r="Z1505" s="23"/>
      <c r="AE1505" s="23"/>
    </row>
    <row r="1506" spans="26:31" ht="15">
      <c r="Z1506" s="23"/>
      <c r="AE1506" s="23"/>
    </row>
    <row r="1507" spans="26:31" ht="15">
      <c r="Z1507" s="23"/>
      <c r="AE1507" s="23"/>
    </row>
    <row r="1508" spans="26:31" ht="15">
      <c r="Z1508" s="23"/>
      <c r="AE1508" s="23"/>
    </row>
    <row r="1509" spans="26:31" ht="15">
      <c r="Z1509" s="23"/>
      <c r="AE1509" s="23"/>
    </row>
    <row r="1510" spans="26:31" ht="15">
      <c r="Z1510" s="23"/>
      <c r="AE1510" s="23"/>
    </row>
    <row r="1511" spans="26:31" ht="15">
      <c r="Z1511" s="23"/>
      <c r="AE1511" s="23"/>
    </row>
    <row r="1512" spans="26:31" ht="15">
      <c r="Z1512" s="23"/>
      <c r="AE1512" s="23"/>
    </row>
    <row r="1513" spans="26:31" ht="15">
      <c r="Z1513" s="23"/>
      <c r="AE1513" s="23"/>
    </row>
    <row r="1514" spans="26:31" ht="15">
      <c r="Z1514" s="23"/>
      <c r="AE1514" s="23"/>
    </row>
    <row r="1515" spans="26:31" ht="15">
      <c r="Z1515" s="23"/>
      <c r="AE1515" s="23"/>
    </row>
    <row r="1516" spans="26:31" ht="15">
      <c r="Z1516" s="23"/>
      <c r="AE1516" s="23"/>
    </row>
    <row r="1517" spans="26:31" ht="15">
      <c r="Z1517" s="23"/>
      <c r="AE1517" s="23"/>
    </row>
    <row r="1518" spans="26:31" ht="15">
      <c r="Z1518" s="23"/>
      <c r="AE1518" s="23"/>
    </row>
    <row r="1519" spans="26:31" ht="15">
      <c r="Z1519" s="23"/>
      <c r="AE1519" s="23"/>
    </row>
    <row r="1520" spans="26:31" ht="15">
      <c r="Z1520" s="23"/>
      <c r="AE1520" s="23"/>
    </row>
    <row r="1521" spans="26:31" ht="15">
      <c r="Z1521" s="23"/>
      <c r="AE1521" s="23"/>
    </row>
    <row r="1522" spans="26:31" ht="15">
      <c r="Z1522" s="23"/>
      <c r="AE1522" s="23"/>
    </row>
    <row r="1523" spans="26:31" ht="15">
      <c r="Z1523" s="23"/>
      <c r="AE1523" s="23"/>
    </row>
    <row r="1524" spans="26:31" ht="15">
      <c r="Z1524" s="23"/>
      <c r="AE1524" s="23"/>
    </row>
    <row r="1525" spans="26:31" ht="15">
      <c r="Z1525" s="23"/>
      <c r="AE1525" s="23"/>
    </row>
    <row r="1526" spans="26:31" ht="15">
      <c r="Z1526" s="23"/>
      <c r="AE1526" s="23"/>
    </row>
    <row r="1527" spans="26:31" ht="15">
      <c r="Z1527" s="23"/>
      <c r="AE1527" s="23"/>
    </row>
    <row r="1528" spans="26:31" ht="15">
      <c r="Z1528" s="23"/>
      <c r="AE1528" s="23"/>
    </row>
    <row r="1529" spans="26:31" ht="15">
      <c r="Z1529" s="23"/>
      <c r="AE1529" s="23"/>
    </row>
    <row r="1530" spans="26:31" ht="15">
      <c r="Z1530" s="23"/>
      <c r="AE1530" s="23"/>
    </row>
    <row r="1531" spans="26:31" ht="15">
      <c r="Z1531" s="23"/>
      <c r="AE1531" s="23"/>
    </row>
    <row r="1532" spans="26:31" ht="15">
      <c r="Z1532" s="23"/>
      <c r="AE1532" s="23"/>
    </row>
    <row r="1533" spans="26:31" ht="15">
      <c r="Z1533" s="23"/>
      <c r="AE1533" s="23"/>
    </row>
    <row r="1534" spans="26:31" ht="15">
      <c r="Z1534" s="23"/>
      <c r="AE1534" s="23"/>
    </row>
    <row r="1535" spans="26:31" ht="15">
      <c r="Z1535" s="23"/>
      <c r="AE1535" s="23"/>
    </row>
    <row r="1536" spans="26:31" ht="15">
      <c r="Z1536" s="23"/>
      <c r="AE1536" s="23"/>
    </row>
    <row r="1537" spans="26:31" ht="15">
      <c r="Z1537" s="23"/>
      <c r="AE1537" s="23"/>
    </row>
    <row r="1538" spans="26:31" ht="15">
      <c r="Z1538" s="23"/>
      <c r="AE1538" s="23"/>
    </row>
    <row r="1539" spans="26:31" ht="15">
      <c r="Z1539" s="23"/>
      <c r="AE1539" s="23"/>
    </row>
    <row r="1540" spans="26:31" ht="15">
      <c r="Z1540" s="23"/>
      <c r="AE1540" s="23"/>
    </row>
    <row r="1541" spans="26:31" ht="15">
      <c r="Z1541" s="23"/>
      <c r="AE1541" s="23"/>
    </row>
    <row r="1542" spans="26:31" ht="15">
      <c r="Z1542" s="23"/>
      <c r="AE1542" s="23"/>
    </row>
    <row r="1543" spans="26:31" ht="15">
      <c r="Z1543" s="23"/>
      <c r="AE1543" s="23"/>
    </row>
    <row r="1544" spans="26:31" ht="15">
      <c r="Z1544" s="23"/>
      <c r="AE1544" s="23"/>
    </row>
    <row r="1545" spans="26:31" ht="15">
      <c r="Z1545" s="23"/>
      <c r="AE1545" s="23"/>
    </row>
    <row r="1546" spans="26:31" ht="15">
      <c r="Z1546" s="23"/>
      <c r="AE1546" s="23"/>
    </row>
    <row r="1547" spans="26:31" ht="15">
      <c r="Z1547" s="23"/>
      <c r="AE1547" s="23"/>
    </row>
    <row r="1548" spans="26:31" ht="15">
      <c r="Z1548" s="23"/>
      <c r="AE1548" s="23"/>
    </row>
    <row r="1549" spans="26:31" ht="15">
      <c r="Z1549" s="23"/>
      <c r="AE1549" s="23"/>
    </row>
    <row r="1550" spans="26:31" ht="15">
      <c r="Z1550" s="23"/>
      <c r="AE1550" s="23"/>
    </row>
    <row r="1551" spans="26:31" ht="15">
      <c r="Z1551" s="23"/>
      <c r="AE1551" s="23"/>
    </row>
    <row r="1552" spans="26:31" ht="15">
      <c r="Z1552" s="23"/>
      <c r="AE1552" s="23"/>
    </row>
    <row r="1553" spans="26:31" ht="15">
      <c r="Z1553" s="23"/>
      <c r="AE1553" s="23"/>
    </row>
    <row r="1554" spans="26:31" ht="15">
      <c r="Z1554" s="23"/>
      <c r="AE1554" s="23"/>
    </row>
    <row r="1555" spans="26:31" ht="15">
      <c r="Z1555" s="23"/>
      <c r="AE1555" s="23"/>
    </row>
    <row r="1556" spans="26:31" ht="15">
      <c r="Z1556" s="23"/>
      <c r="AE1556" s="23"/>
    </row>
    <row r="1557" spans="26:31" ht="15">
      <c r="Z1557" s="23"/>
      <c r="AE1557" s="23"/>
    </row>
    <row r="1558" spans="26:31" ht="15">
      <c r="Z1558" s="23"/>
      <c r="AE1558" s="23"/>
    </row>
    <row r="1559" spans="26:31" ht="15">
      <c r="Z1559" s="23"/>
      <c r="AE1559" s="23"/>
    </row>
    <row r="1560" spans="26:31" ht="15">
      <c r="Z1560" s="23"/>
      <c r="AE1560" s="23"/>
    </row>
    <row r="1561" spans="26:31" ht="15">
      <c r="Z1561" s="23"/>
      <c r="AE1561" s="23"/>
    </row>
    <row r="1562" spans="26:31" ht="15">
      <c r="Z1562" s="23"/>
      <c r="AE1562" s="23"/>
    </row>
    <row r="1563" spans="26:31" ht="15">
      <c r="Z1563" s="23"/>
      <c r="AE1563" s="23"/>
    </row>
    <row r="1564" spans="26:31" ht="15">
      <c r="Z1564" s="23"/>
      <c r="AE1564" s="23"/>
    </row>
    <row r="1565" spans="26:31" ht="15">
      <c r="Z1565" s="23"/>
      <c r="AE1565" s="23"/>
    </row>
    <row r="1566" spans="26:31" ht="15">
      <c r="Z1566" s="23"/>
      <c r="AE1566" s="23"/>
    </row>
    <row r="1567" spans="26:31" ht="15">
      <c r="Z1567" s="23"/>
      <c r="AE1567" s="23"/>
    </row>
    <row r="1568" spans="26:31" ht="15">
      <c r="Z1568" s="23"/>
      <c r="AE1568" s="23"/>
    </row>
    <row r="1569" spans="26:31" ht="15">
      <c r="Z1569" s="23"/>
      <c r="AE1569" s="23"/>
    </row>
    <row r="1570" spans="26:31" ht="15">
      <c r="Z1570" s="23"/>
      <c r="AE1570" s="23"/>
    </row>
    <row r="1571" spans="26:31" ht="15">
      <c r="Z1571" s="23"/>
      <c r="AE1571" s="23"/>
    </row>
    <row r="1572" spans="26:31" ht="15">
      <c r="Z1572" s="23"/>
      <c r="AE1572" s="23"/>
    </row>
    <row r="1573" spans="26:31" ht="15">
      <c r="Z1573" s="23"/>
      <c r="AE1573" s="23"/>
    </row>
    <row r="1574" spans="26:31" ht="15">
      <c r="Z1574" s="23"/>
      <c r="AE1574" s="23"/>
    </row>
    <row r="1575" spans="26:31" ht="15">
      <c r="Z1575" s="23"/>
      <c r="AE1575" s="23"/>
    </row>
    <row r="1576" spans="26:31" ht="15">
      <c r="Z1576" s="23"/>
      <c r="AE1576" s="23"/>
    </row>
    <row r="1577" spans="26:31" ht="15">
      <c r="Z1577" s="23"/>
      <c r="AE1577" s="23"/>
    </row>
    <row r="1578" spans="26:31" ht="15">
      <c r="Z1578" s="23"/>
      <c r="AE1578" s="23"/>
    </row>
    <row r="1579" spans="26:31" ht="15">
      <c r="Z1579" s="23"/>
      <c r="AE1579" s="23"/>
    </row>
    <row r="1580" spans="26:31" ht="15">
      <c r="Z1580" s="23"/>
      <c r="AE1580" s="23"/>
    </row>
    <row r="1581" spans="26:31" ht="15">
      <c r="Z1581" s="23"/>
      <c r="AE1581" s="23"/>
    </row>
    <row r="1582" spans="26:31" ht="15">
      <c r="Z1582" s="23"/>
      <c r="AE1582" s="23"/>
    </row>
    <row r="1583" spans="26:31" ht="15">
      <c r="Z1583" s="23"/>
      <c r="AE1583" s="23"/>
    </row>
    <row r="1584" spans="26:31" ht="15">
      <c r="Z1584" s="23"/>
      <c r="AE1584" s="23"/>
    </row>
    <row r="1585" spans="26:31" ht="15">
      <c r="Z1585" s="23"/>
      <c r="AE1585" s="23"/>
    </row>
    <row r="1586" spans="26:31" ht="15">
      <c r="Z1586" s="23"/>
      <c r="AE1586" s="23"/>
    </row>
    <row r="1587" spans="26:31" ht="15">
      <c r="Z1587" s="23"/>
      <c r="AE1587" s="23"/>
    </row>
    <row r="1588" spans="26:31" ht="15">
      <c r="Z1588" s="23"/>
      <c r="AE1588" s="23"/>
    </row>
    <row r="1589" spans="26:31" ht="15">
      <c r="Z1589" s="23"/>
      <c r="AE1589" s="23"/>
    </row>
    <row r="1590" spans="26:31" ht="15">
      <c r="Z1590" s="23"/>
      <c r="AE1590" s="23"/>
    </row>
    <row r="1591" spans="26:31" ht="15">
      <c r="Z1591" s="23"/>
      <c r="AE1591" s="23"/>
    </row>
    <row r="1592" spans="26:31" ht="15">
      <c r="Z1592" s="23"/>
      <c r="AE1592" s="23"/>
    </row>
    <row r="1593" spans="26:31" ht="15">
      <c r="Z1593" s="23"/>
      <c r="AE1593" s="23"/>
    </row>
    <row r="1594" spans="26:31" ht="15">
      <c r="Z1594" s="23"/>
      <c r="AE1594" s="23"/>
    </row>
    <row r="1595" spans="26:31" ht="15">
      <c r="Z1595" s="23"/>
      <c r="AE1595" s="23"/>
    </row>
    <row r="1596" spans="26:31" ht="15">
      <c r="Z1596" s="23"/>
      <c r="AE1596" s="23"/>
    </row>
    <row r="1597" spans="26:31" ht="15">
      <c r="Z1597" s="23"/>
      <c r="AE1597" s="23"/>
    </row>
    <row r="1598" spans="26:31" ht="15">
      <c r="Z1598" s="23"/>
      <c r="AE1598" s="23"/>
    </row>
    <row r="1599" spans="26:31" ht="15">
      <c r="Z1599" s="23"/>
      <c r="AE1599" s="23"/>
    </row>
    <row r="1600" spans="26:31" ht="15">
      <c r="Z1600" s="23"/>
      <c r="AE1600" s="23"/>
    </row>
    <row r="1601" spans="26:31" ht="15">
      <c r="Z1601" s="23"/>
      <c r="AE1601" s="23"/>
    </row>
    <row r="1602" spans="26:31" ht="15">
      <c r="Z1602" s="23"/>
      <c r="AE1602" s="23"/>
    </row>
    <row r="1603" spans="26:31" ht="15">
      <c r="Z1603" s="23"/>
      <c r="AE1603" s="23"/>
    </row>
    <row r="1604" spans="26:31" ht="15">
      <c r="Z1604" s="23"/>
      <c r="AE1604" s="23"/>
    </row>
    <row r="1605" spans="26:31" ht="15">
      <c r="Z1605" s="23"/>
      <c r="AE1605" s="23"/>
    </row>
    <row r="1606" spans="26:31" ht="15">
      <c r="Z1606" s="23"/>
      <c r="AE1606" s="23"/>
    </row>
    <row r="1607" spans="26:31" ht="15">
      <c r="Z1607" s="23"/>
      <c r="AE1607" s="23"/>
    </row>
    <row r="1608" spans="26:31" ht="15">
      <c r="Z1608" s="23"/>
      <c r="AE1608" s="23"/>
    </row>
    <row r="1609" spans="26:31" ht="15">
      <c r="Z1609" s="23"/>
      <c r="AE1609" s="23"/>
    </row>
    <row r="1610" spans="26:31" ht="15">
      <c r="Z1610" s="23"/>
      <c r="AE1610" s="23"/>
    </row>
    <row r="1611" spans="26:31" ht="15">
      <c r="Z1611" s="23"/>
      <c r="AE1611" s="23"/>
    </row>
    <row r="1612" spans="26:31" ht="15">
      <c r="Z1612" s="23"/>
      <c r="AE1612" s="23"/>
    </row>
    <row r="1613" spans="26:31" ht="15">
      <c r="Z1613" s="23"/>
      <c r="AE1613" s="23"/>
    </row>
    <row r="1614" spans="26:31" ht="15">
      <c r="Z1614" s="23"/>
      <c r="AE1614" s="23"/>
    </row>
    <row r="1615" spans="26:31" ht="15">
      <c r="Z1615" s="23"/>
      <c r="AE1615" s="23"/>
    </row>
    <row r="1616" spans="26:31" ht="15">
      <c r="Z1616" s="23"/>
      <c r="AE1616" s="23"/>
    </row>
    <row r="1617" spans="26:31" ht="15">
      <c r="Z1617" s="23"/>
      <c r="AE1617" s="23"/>
    </row>
    <row r="1618" spans="26:31" ht="15">
      <c r="Z1618" s="23"/>
      <c r="AE1618" s="23"/>
    </row>
    <row r="1619" spans="26:31" ht="15">
      <c r="Z1619" s="23"/>
      <c r="AE1619" s="23"/>
    </row>
    <row r="1620" spans="26:31" ht="15">
      <c r="Z1620" s="23"/>
      <c r="AE1620" s="23"/>
    </row>
    <row r="1621" spans="26:31" ht="15">
      <c r="Z1621" s="23"/>
      <c r="AE1621" s="23"/>
    </row>
    <row r="1622" spans="26:31" ht="15">
      <c r="Z1622" s="23"/>
      <c r="AE1622" s="23"/>
    </row>
    <row r="1623" spans="26:31" ht="15">
      <c r="Z1623" s="23"/>
      <c r="AE1623" s="23"/>
    </row>
    <row r="1624" spans="26:31" ht="15">
      <c r="Z1624" s="23"/>
      <c r="AE1624" s="23"/>
    </row>
    <row r="1625" spans="26:31" ht="15">
      <c r="Z1625" s="23"/>
      <c r="AE1625" s="23"/>
    </row>
    <row r="1626" spans="26:31" ht="15">
      <c r="Z1626" s="23"/>
      <c r="AE1626" s="23"/>
    </row>
    <row r="1627" spans="26:31" ht="15">
      <c r="Z1627" s="23"/>
      <c r="AE1627" s="23"/>
    </row>
    <row r="1628" spans="26:31" ht="15">
      <c r="Z1628" s="23"/>
      <c r="AE1628" s="23"/>
    </row>
    <row r="1629" spans="26:31" ht="15">
      <c r="Z1629" s="23"/>
      <c r="AE1629" s="23"/>
    </row>
    <row r="1630" spans="26:31" ht="15">
      <c r="Z1630" s="23"/>
      <c r="AE1630" s="23"/>
    </row>
    <row r="1631" spans="26:31" ht="15">
      <c r="Z1631" s="23"/>
      <c r="AE1631" s="23"/>
    </row>
    <row r="1632" spans="26:31" ht="15">
      <c r="Z1632" s="23"/>
      <c r="AE1632" s="23"/>
    </row>
    <row r="1633" spans="26:31" ht="15">
      <c r="Z1633" s="23"/>
      <c r="AE1633" s="23"/>
    </row>
    <row r="1634" spans="26:31" ht="15">
      <c r="Z1634" s="23"/>
      <c r="AE1634" s="23"/>
    </row>
    <row r="1635" spans="26:31" ht="15">
      <c r="Z1635" s="23"/>
      <c r="AE1635" s="23"/>
    </row>
    <row r="1636" spans="26:31" ht="15">
      <c r="Z1636" s="23"/>
      <c r="AE1636" s="23"/>
    </row>
    <row r="1637" spans="26:31" ht="15">
      <c r="Z1637" s="23"/>
      <c r="AE1637" s="23"/>
    </row>
    <row r="1638" spans="26:31" ht="15">
      <c r="Z1638" s="23"/>
      <c r="AE1638" s="23"/>
    </row>
    <row r="1639" spans="26:31" ht="15">
      <c r="Z1639" s="23"/>
      <c r="AE1639" s="23"/>
    </row>
    <row r="1640" spans="26:31" ht="15">
      <c r="Z1640" s="23"/>
      <c r="AE1640" s="23"/>
    </row>
    <row r="1641" spans="26:31" ht="15">
      <c r="Z1641" s="23"/>
      <c r="AE1641" s="23"/>
    </row>
    <row r="1642" spans="26:31" ht="15">
      <c r="Z1642" s="23"/>
      <c r="AE1642" s="23"/>
    </row>
    <row r="1643" spans="26:31" ht="15">
      <c r="Z1643" s="23"/>
      <c r="AE1643" s="23"/>
    </row>
    <row r="1644" spans="26:31" ht="15">
      <c r="Z1644" s="23"/>
      <c r="AE1644" s="23"/>
    </row>
    <row r="1645" spans="26:31" ht="15">
      <c r="Z1645" s="23"/>
      <c r="AE1645" s="23"/>
    </row>
    <row r="1646" spans="26:31" ht="15">
      <c r="Z1646" s="23"/>
      <c r="AE1646" s="23"/>
    </row>
    <row r="1647" spans="26:31" ht="15">
      <c r="Z1647" s="23"/>
      <c r="AE1647" s="23"/>
    </row>
    <row r="1648" spans="26:31" ht="15">
      <c r="Z1648" s="23"/>
      <c r="AE1648" s="23"/>
    </row>
    <row r="1649" spans="26:31" ht="15">
      <c r="Z1649" s="23"/>
      <c r="AE1649" s="23"/>
    </row>
    <row r="1650" spans="26:31" ht="15">
      <c r="Z1650" s="23"/>
      <c r="AE1650" s="23"/>
    </row>
    <row r="1651" spans="26:31" ht="15">
      <c r="Z1651" s="23"/>
      <c r="AE1651" s="23"/>
    </row>
    <row r="1652" spans="26:31" ht="15">
      <c r="Z1652" s="23"/>
      <c r="AE1652" s="23"/>
    </row>
    <row r="1653" spans="26:31" ht="15">
      <c r="Z1653" s="23"/>
      <c r="AE1653" s="23"/>
    </row>
    <row r="1654" spans="26:31" ht="15">
      <c r="Z1654" s="23"/>
      <c r="AE1654" s="23"/>
    </row>
    <row r="1655" spans="26:31" ht="15">
      <c r="Z1655" s="23"/>
      <c r="AE1655" s="23"/>
    </row>
    <row r="1656" spans="26:31" ht="15">
      <c r="Z1656" s="23"/>
      <c r="AE1656" s="23"/>
    </row>
    <row r="1657" spans="26:31" ht="15">
      <c r="Z1657" s="23"/>
      <c r="AE1657" s="23"/>
    </row>
    <row r="1658" spans="26:31" ht="15">
      <c r="Z1658" s="23"/>
      <c r="AE1658" s="23"/>
    </row>
    <row r="1659" spans="26:31" ht="15">
      <c r="Z1659" s="23"/>
      <c r="AE1659" s="23"/>
    </row>
    <row r="1660" spans="26:31" ht="15">
      <c r="Z1660" s="23"/>
      <c r="AE1660" s="23"/>
    </row>
    <row r="1661" spans="26:31" ht="15">
      <c r="Z1661" s="23"/>
      <c r="AE1661" s="23"/>
    </row>
    <row r="1662" spans="26:31" ht="15">
      <c r="Z1662" s="23"/>
      <c r="AE1662" s="23"/>
    </row>
    <row r="1663" spans="26:31" ht="15">
      <c r="Z1663" s="23"/>
      <c r="AE1663" s="23"/>
    </row>
    <row r="1664" spans="26:31" ht="15">
      <c r="Z1664" s="23"/>
      <c r="AE1664" s="23"/>
    </row>
    <row r="1665" spans="26:31" ht="15">
      <c r="Z1665" s="23"/>
      <c r="AE1665" s="23"/>
    </row>
    <row r="1666" spans="26:31" ht="15">
      <c r="Z1666" s="23"/>
      <c r="AE1666" s="23"/>
    </row>
    <row r="1667" spans="26:31" ht="15">
      <c r="Z1667" s="23"/>
      <c r="AE1667" s="23"/>
    </row>
    <row r="1668" spans="26:31" ht="15">
      <c r="Z1668" s="23"/>
      <c r="AE1668" s="23"/>
    </row>
    <row r="1669" spans="26:31" ht="15">
      <c r="Z1669" s="23"/>
      <c r="AE1669" s="23"/>
    </row>
    <row r="1670" spans="26:31" ht="15">
      <c r="Z1670" s="23"/>
      <c r="AE1670" s="23"/>
    </row>
    <row r="1671" spans="26:31" ht="15">
      <c r="Z1671" s="23"/>
      <c r="AE1671" s="23"/>
    </row>
    <row r="1672" spans="26:31" ht="15">
      <c r="Z1672" s="23"/>
      <c r="AE1672" s="23"/>
    </row>
    <row r="1673" spans="26:31" ht="15">
      <c r="Z1673" s="23"/>
      <c r="AE1673" s="23"/>
    </row>
    <row r="1674" spans="26:31" ht="15">
      <c r="Z1674" s="23"/>
      <c r="AE1674" s="23"/>
    </row>
    <row r="1675" spans="26:31" ht="15">
      <c r="Z1675" s="23"/>
      <c r="AE1675" s="23"/>
    </row>
    <row r="1676" spans="26:31" ht="15">
      <c r="Z1676" s="23"/>
      <c r="AE1676" s="23"/>
    </row>
    <row r="1677" spans="26:31" ht="15">
      <c r="Z1677" s="23"/>
      <c r="AE1677" s="23"/>
    </row>
    <row r="1678" spans="26:31" ht="15">
      <c r="Z1678" s="23"/>
      <c r="AE1678" s="23"/>
    </row>
    <row r="1679" spans="26:31" ht="15">
      <c r="Z1679" s="23"/>
      <c r="AE1679" s="23"/>
    </row>
    <row r="1680" spans="26:31" ht="15">
      <c r="Z1680" s="23"/>
      <c r="AE1680" s="23"/>
    </row>
    <row r="1681" spans="26:31" ht="15">
      <c r="Z1681" s="23"/>
      <c r="AE1681" s="23"/>
    </row>
    <row r="1682" spans="26:31" ht="15">
      <c r="Z1682" s="23"/>
      <c r="AE1682" s="23"/>
    </row>
    <row r="1683" spans="26:31" ht="15">
      <c r="Z1683" s="23"/>
      <c r="AE1683" s="23"/>
    </row>
    <row r="1684" spans="26:31" ht="15">
      <c r="Z1684" s="23"/>
      <c r="AE1684" s="23"/>
    </row>
    <row r="1685" spans="26:31" ht="15">
      <c r="Z1685" s="23"/>
      <c r="AE1685" s="23"/>
    </row>
    <row r="1686" spans="26:31" ht="15">
      <c r="Z1686" s="23"/>
      <c r="AE1686" s="23"/>
    </row>
    <row r="1687" spans="26:31" ht="15">
      <c r="Z1687" s="23"/>
      <c r="AE1687" s="23"/>
    </row>
    <row r="1688" spans="26:31" ht="15">
      <c r="Z1688" s="23"/>
      <c r="AE1688" s="23"/>
    </row>
    <row r="1689" spans="26:31" ht="15">
      <c r="Z1689" s="23"/>
      <c r="AE1689" s="23"/>
    </row>
    <row r="1690" spans="26:31" ht="15">
      <c r="Z1690" s="23"/>
      <c r="AE1690" s="23"/>
    </row>
    <row r="1691" spans="26:31" ht="15">
      <c r="Z1691" s="23"/>
      <c r="AE1691" s="23"/>
    </row>
    <row r="1692" spans="26:31" ht="15">
      <c r="Z1692" s="23"/>
      <c r="AE1692" s="23"/>
    </row>
    <row r="1693" spans="26:31" ht="15">
      <c r="Z1693" s="23"/>
      <c r="AE1693" s="23"/>
    </row>
    <row r="1694" spans="26:31" ht="15">
      <c r="Z1694" s="23"/>
      <c r="AE1694" s="23"/>
    </row>
    <row r="1695" spans="26:31" ht="15">
      <c r="Z1695" s="23"/>
      <c r="AE1695" s="23"/>
    </row>
    <row r="1696" spans="26:31" ht="15">
      <c r="Z1696" s="23"/>
      <c r="AE1696" s="23"/>
    </row>
    <row r="1697" spans="26:31" ht="15">
      <c r="Z1697" s="23"/>
      <c r="AE1697" s="23"/>
    </row>
    <row r="1698" spans="26:31" ht="15">
      <c r="Z1698" s="23"/>
      <c r="AE1698" s="23"/>
    </row>
    <row r="1699" spans="26:31" ht="15">
      <c r="Z1699" s="23"/>
      <c r="AE1699" s="23"/>
    </row>
    <row r="1700" spans="26:31" ht="15">
      <c r="Z1700" s="23"/>
      <c r="AE1700" s="23"/>
    </row>
    <row r="1701" spans="26:31" ht="15">
      <c r="Z1701" s="23"/>
      <c r="AE1701" s="23"/>
    </row>
    <row r="1702" spans="26:31" ht="15">
      <c r="Z1702" s="23"/>
      <c r="AE1702" s="23"/>
    </row>
    <row r="1703" spans="26:31" ht="15">
      <c r="Z1703" s="23"/>
      <c r="AE1703" s="23"/>
    </row>
    <row r="1704" spans="26:31" ht="15">
      <c r="Z1704" s="23"/>
      <c r="AE1704" s="23"/>
    </row>
    <row r="1705" spans="26:31" ht="15">
      <c r="Z1705" s="23"/>
      <c r="AE1705" s="23"/>
    </row>
    <row r="1706" spans="26:31" ht="15">
      <c r="Z1706" s="23"/>
      <c r="AE1706" s="23"/>
    </row>
    <row r="1707" spans="26:31" ht="15">
      <c r="Z1707" s="23"/>
      <c r="AE1707" s="23"/>
    </row>
    <row r="1708" spans="26:31" ht="15">
      <c r="Z1708" s="23"/>
      <c r="AE1708" s="23"/>
    </row>
    <row r="1709" spans="26:31" ht="15">
      <c r="Z1709" s="23"/>
      <c r="AE1709" s="23"/>
    </row>
    <row r="1710" spans="26:31" ht="15">
      <c r="Z1710" s="23"/>
      <c r="AE1710" s="23"/>
    </row>
    <row r="1711" spans="26:31" ht="15">
      <c r="Z1711" s="23"/>
      <c r="AE1711" s="23"/>
    </row>
    <row r="1712" spans="26:31" ht="15">
      <c r="Z1712" s="23"/>
      <c r="AE1712" s="23"/>
    </row>
    <row r="1713" spans="26:31" ht="15">
      <c r="Z1713" s="23"/>
      <c r="AE1713" s="23"/>
    </row>
    <row r="1714" spans="26:31" ht="15">
      <c r="Z1714" s="23"/>
      <c r="AE1714" s="23"/>
    </row>
    <row r="1715" spans="26:31" ht="15">
      <c r="Z1715" s="23"/>
      <c r="AE1715" s="23"/>
    </row>
    <row r="1716" spans="26:31" ht="15">
      <c r="Z1716" s="23"/>
      <c r="AE1716" s="23"/>
    </row>
    <row r="1717" spans="26:31" ht="15">
      <c r="Z1717" s="23"/>
      <c r="AE1717" s="23"/>
    </row>
    <row r="1718" spans="26:31" ht="15">
      <c r="Z1718" s="23"/>
      <c r="AE1718" s="23"/>
    </row>
    <row r="1719" spans="26:31" ht="15">
      <c r="Z1719" s="23"/>
      <c r="AE1719" s="23"/>
    </row>
    <row r="1720" spans="26:31" ht="15">
      <c r="Z1720" s="23"/>
      <c r="AE1720" s="23"/>
    </row>
    <row r="1721" spans="26:31" ht="15">
      <c r="Z1721" s="23"/>
      <c r="AE1721" s="23"/>
    </row>
    <row r="1722" spans="26:31" ht="15">
      <c r="Z1722" s="23"/>
      <c r="AE1722" s="23"/>
    </row>
    <row r="1723" spans="26:31" ht="15">
      <c r="Z1723" s="23"/>
      <c r="AE1723" s="23"/>
    </row>
    <row r="1724" spans="26:31" ht="15">
      <c r="Z1724" s="23"/>
      <c r="AE1724" s="23"/>
    </row>
    <row r="1725" spans="26:31" ht="15">
      <c r="Z1725" s="23"/>
      <c r="AE1725" s="23"/>
    </row>
    <row r="1726" spans="26:31" ht="15">
      <c r="Z1726" s="23"/>
      <c r="AE1726" s="23"/>
    </row>
    <row r="1727" spans="26:31" ht="15">
      <c r="Z1727" s="23"/>
      <c r="AE1727" s="23"/>
    </row>
    <row r="1728" spans="26:31" ht="15">
      <c r="Z1728" s="23"/>
      <c r="AE1728" s="23"/>
    </row>
    <row r="1729" spans="26:31" ht="15">
      <c r="Z1729" s="23"/>
      <c r="AE1729" s="23"/>
    </row>
    <row r="1730" spans="26:31" ht="15">
      <c r="Z1730" s="23"/>
      <c r="AE1730" s="23"/>
    </row>
    <row r="1731" spans="26:31" ht="15">
      <c r="Z1731" s="23"/>
      <c r="AE1731" s="23"/>
    </row>
    <row r="1732" spans="26:31" ht="15">
      <c r="Z1732" s="23"/>
      <c r="AE1732" s="23"/>
    </row>
    <row r="1733" spans="26:31" ht="15">
      <c r="Z1733" s="23"/>
      <c r="AE1733" s="23"/>
    </row>
    <row r="1734" spans="26:31" ht="15">
      <c r="Z1734" s="23"/>
      <c r="AE1734" s="23"/>
    </row>
    <row r="1735" spans="26:31" ht="15">
      <c r="Z1735" s="23"/>
      <c r="AE1735" s="23"/>
    </row>
    <row r="1736" spans="26:31" ht="15">
      <c r="Z1736" s="23"/>
      <c r="AE1736" s="23"/>
    </row>
    <row r="1737" spans="26:31" ht="15">
      <c r="Z1737" s="23"/>
      <c r="AE1737" s="23"/>
    </row>
    <row r="1738" spans="26:31" ht="15">
      <c r="Z1738" s="23"/>
      <c r="AE1738" s="23"/>
    </row>
    <row r="1739" spans="26:31" ht="15">
      <c r="Z1739" s="23"/>
      <c r="AE1739" s="23"/>
    </row>
    <row r="1740" spans="26:31" ht="15">
      <c r="Z1740" s="23"/>
      <c r="AE1740" s="23"/>
    </row>
    <row r="1741" spans="26:31" ht="15">
      <c r="Z1741" s="23"/>
      <c r="AE1741" s="23"/>
    </row>
    <row r="1742" spans="26:31" ht="15">
      <c r="Z1742" s="23"/>
      <c r="AE1742" s="23"/>
    </row>
    <row r="1743" spans="26:31" ht="15">
      <c r="Z1743" s="23"/>
      <c r="AE1743" s="23"/>
    </row>
    <row r="1744" spans="26:31" ht="15">
      <c r="Z1744" s="23"/>
      <c r="AE1744" s="23"/>
    </row>
    <row r="1745" spans="26:31" ht="15">
      <c r="Z1745" s="23"/>
      <c r="AE1745" s="23"/>
    </row>
    <row r="1746" spans="26:31" ht="15">
      <c r="Z1746" s="23"/>
      <c r="AE1746" s="23"/>
    </row>
    <row r="1747" spans="26:31" ht="15">
      <c r="Z1747" s="23"/>
      <c r="AE1747" s="23"/>
    </row>
    <row r="1748" spans="26:31" ht="15">
      <c r="Z1748" s="23"/>
      <c r="AE1748" s="23"/>
    </row>
    <row r="1749" spans="26:31" ht="15">
      <c r="Z1749" s="23"/>
      <c r="AE1749" s="23"/>
    </row>
    <row r="1750" spans="26:31" ht="15">
      <c r="Z1750" s="23"/>
      <c r="AE1750" s="23"/>
    </row>
    <row r="1751" spans="26:31" ht="15">
      <c r="Z1751" s="23"/>
      <c r="AE1751" s="23"/>
    </row>
    <row r="1752" spans="26:31" ht="15">
      <c r="Z1752" s="23"/>
      <c r="AE1752" s="23"/>
    </row>
    <row r="1753" spans="26:31" ht="15">
      <c r="Z1753" s="23"/>
      <c r="AE1753" s="23"/>
    </row>
    <row r="1754" spans="26:31" ht="15">
      <c r="Z1754" s="23"/>
      <c r="AE1754" s="23"/>
    </row>
    <row r="1755" spans="26:31" ht="15">
      <c r="Z1755" s="23"/>
      <c r="AE1755" s="23"/>
    </row>
    <row r="1756" spans="26:31" ht="15">
      <c r="Z1756" s="23"/>
      <c r="AE1756" s="23"/>
    </row>
    <row r="1757" spans="26:31" ht="15">
      <c r="Z1757" s="23"/>
      <c r="AE1757" s="23"/>
    </row>
    <row r="1758" spans="26:31" ht="15">
      <c r="Z1758" s="23"/>
      <c r="AE1758" s="23"/>
    </row>
    <row r="1759" spans="26:31" ht="15">
      <c r="Z1759" s="23"/>
      <c r="AE1759" s="23"/>
    </row>
    <row r="1760" spans="26:31" ht="15">
      <c r="Z1760" s="23"/>
      <c r="AE1760" s="23"/>
    </row>
    <row r="1761" spans="26:31" ht="15">
      <c r="Z1761" s="23"/>
      <c r="AE1761" s="23"/>
    </row>
    <row r="1762" spans="26:31" ht="15">
      <c r="Z1762" s="23"/>
      <c r="AE1762" s="23"/>
    </row>
    <row r="1763" spans="26:31" ht="15">
      <c r="Z1763" s="23"/>
      <c r="AE1763" s="23"/>
    </row>
    <row r="1764" spans="26:31" ht="15">
      <c r="Z1764" s="23"/>
      <c r="AE1764" s="23"/>
    </row>
    <row r="1765" spans="26:31" ht="15">
      <c r="Z1765" s="23"/>
      <c r="AE1765" s="23"/>
    </row>
    <row r="1766" spans="26:31" ht="15">
      <c r="Z1766" s="23"/>
      <c r="AE1766" s="23"/>
    </row>
    <row r="1767" spans="26:31" ht="15">
      <c r="Z1767" s="23"/>
      <c r="AE1767" s="23"/>
    </row>
    <row r="1768" spans="26:31" ht="15">
      <c r="Z1768" s="23"/>
      <c r="AE1768" s="23"/>
    </row>
    <row r="1769" spans="26:31" ht="15">
      <c r="Z1769" s="23"/>
      <c r="AE1769" s="23"/>
    </row>
    <row r="1770" spans="26:31" ht="15">
      <c r="Z1770" s="23"/>
      <c r="AE1770" s="23"/>
    </row>
    <row r="1771" spans="26:31" ht="15">
      <c r="Z1771" s="23"/>
      <c r="AE1771" s="23"/>
    </row>
    <row r="1772" spans="26:31" ht="15">
      <c r="Z1772" s="23"/>
      <c r="AE1772" s="23"/>
    </row>
    <row r="1773" spans="26:31" ht="15">
      <c r="Z1773" s="23"/>
      <c r="AE1773" s="23"/>
    </row>
    <row r="1774" spans="26:31" ht="15">
      <c r="Z1774" s="23"/>
      <c r="AE1774" s="23"/>
    </row>
    <row r="1775" spans="26:31" ht="15">
      <c r="Z1775" s="23"/>
      <c r="AE1775" s="23"/>
    </row>
    <row r="1776" spans="26:31" ht="15">
      <c r="Z1776" s="23"/>
      <c r="AE1776" s="23"/>
    </row>
    <row r="1777" spans="26:31" ht="15">
      <c r="Z1777" s="23"/>
      <c r="AE1777" s="23"/>
    </row>
    <row r="1778" spans="26:31" ht="15">
      <c r="Z1778" s="23"/>
      <c r="AE1778" s="23"/>
    </row>
    <row r="1779" spans="26:31" ht="15">
      <c r="Z1779" s="23"/>
      <c r="AE1779" s="23"/>
    </row>
    <row r="1780" spans="26:31" ht="15">
      <c r="Z1780" s="23"/>
      <c r="AE1780" s="23"/>
    </row>
    <row r="1781" spans="26:31" ht="15">
      <c r="Z1781" s="23"/>
      <c r="AE1781" s="23"/>
    </row>
    <row r="1782" spans="26:31" ht="15">
      <c r="Z1782" s="23"/>
      <c r="AE1782" s="23"/>
    </row>
    <row r="1783" spans="26:31" ht="15">
      <c r="Z1783" s="23"/>
      <c r="AE1783" s="23"/>
    </row>
    <row r="1784" spans="26:31" ht="15">
      <c r="Z1784" s="23"/>
      <c r="AE1784" s="23"/>
    </row>
    <row r="1785" spans="26:31" ht="15">
      <c r="Z1785" s="23"/>
      <c r="AE1785" s="23"/>
    </row>
    <row r="1786" spans="26:31" ht="15">
      <c r="Z1786" s="23"/>
      <c r="AE1786" s="23"/>
    </row>
    <row r="1787" spans="26:31" ht="15">
      <c r="Z1787" s="23"/>
      <c r="AE1787" s="23"/>
    </row>
    <row r="1788" spans="26:31" ht="15">
      <c r="Z1788" s="23"/>
      <c r="AE1788" s="23"/>
    </row>
    <row r="1789" spans="26:31" ht="15">
      <c r="Z1789" s="23"/>
      <c r="AE1789" s="23"/>
    </row>
    <row r="1790" spans="26:31" ht="15">
      <c r="Z1790" s="23"/>
      <c r="AE1790" s="23"/>
    </row>
    <row r="1791" spans="26:31" ht="15">
      <c r="Z1791" s="23"/>
      <c r="AE1791" s="23"/>
    </row>
    <row r="1792" spans="26:31" ht="15">
      <c r="Z1792" s="23"/>
      <c r="AE1792" s="23"/>
    </row>
    <row r="1793" spans="26:31" ht="15">
      <c r="Z1793" s="23"/>
      <c r="AE1793" s="23"/>
    </row>
    <row r="1794" spans="26:31" ht="15">
      <c r="Z1794" s="23"/>
      <c r="AE1794" s="23"/>
    </row>
    <row r="1795" spans="26:31" ht="15">
      <c r="Z1795" s="23"/>
      <c r="AE1795" s="23"/>
    </row>
    <row r="1796" spans="26:31" ht="15">
      <c r="Z1796" s="23"/>
      <c r="AE1796" s="23"/>
    </row>
    <row r="1797" spans="26:31" ht="15">
      <c r="Z1797" s="23"/>
      <c r="AE1797" s="23"/>
    </row>
    <row r="1798" spans="26:31" ht="15">
      <c r="Z1798" s="23"/>
      <c r="AE1798" s="23"/>
    </row>
    <row r="1799" spans="26:31" ht="15">
      <c r="Z1799" s="23"/>
      <c r="AE1799" s="23"/>
    </row>
    <row r="1800" spans="26:31" ht="15">
      <c r="Z1800" s="23"/>
      <c r="AE1800" s="23"/>
    </row>
    <row r="1801" spans="26:31" ht="15">
      <c r="Z1801" s="23"/>
      <c r="AE1801" s="23"/>
    </row>
    <row r="1802" spans="26:31" ht="15">
      <c r="Z1802" s="23"/>
      <c r="AE1802" s="23"/>
    </row>
    <row r="1803" spans="26:31" ht="15">
      <c r="Z1803" s="23"/>
      <c r="AE1803" s="23"/>
    </row>
    <row r="1804" spans="26:31" ht="15">
      <c r="Z1804" s="23"/>
      <c r="AE1804" s="23"/>
    </row>
    <row r="1805" spans="26:31" ht="15">
      <c r="Z1805" s="23"/>
      <c r="AE1805" s="23"/>
    </row>
    <row r="1806" spans="26:31" ht="15">
      <c r="Z1806" s="23"/>
      <c r="AE1806" s="23"/>
    </row>
    <row r="1807" spans="26:31" ht="15">
      <c r="Z1807" s="23"/>
      <c r="AE1807" s="23"/>
    </row>
    <row r="1808" spans="26:31" ht="15">
      <c r="Z1808" s="23"/>
      <c r="AE1808" s="23"/>
    </row>
    <row r="1809" spans="26:31" ht="15">
      <c r="Z1809" s="23"/>
      <c r="AE1809" s="23"/>
    </row>
    <row r="1810" spans="26:31" ht="15">
      <c r="Z1810" s="23"/>
      <c r="AE1810" s="23"/>
    </row>
    <row r="1811" spans="26:31" ht="15">
      <c r="Z1811" s="23"/>
      <c r="AE1811" s="23"/>
    </row>
    <row r="1812" spans="26:31" ht="15">
      <c r="Z1812" s="23"/>
      <c r="AE1812" s="23"/>
    </row>
    <row r="1813" spans="26:31" ht="15">
      <c r="Z1813" s="23"/>
      <c r="AE1813" s="23"/>
    </row>
    <row r="1814" spans="26:31" ht="15">
      <c r="Z1814" s="23"/>
      <c r="AE1814" s="23"/>
    </row>
    <row r="1815" spans="26:31" ht="15">
      <c r="Z1815" s="23"/>
      <c r="AE1815" s="23"/>
    </row>
    <row r="1816" spans="26:31" ht="15">
      <c r="Z1816" s="23"/>
      <c r="AE1816" s="23"/>
    </row>
    <row r="1817" spans="26:31" ht="15">
      <c r="Z1817" s="23"/>
      <c r="AE1817" s="23"/>
    </row>
    <row r="1818" spans="26:31" ht="15">
      <c r="Z1818" s="23"/>
      <c r="AE1818" s="23"/>
    </row>
    <row r="1819" spans="26:31" ht="15">
      <c r="Z1819" s="23"/>
      <c r="AE1819" s="23"/>
    </row>
    <row r="1820" spans="26:31" ht="15">
      <c r="Z1820" s="23"/>
      <c r="AE1820" s="23"/>
    </row>
    <row r="1821" spans="26:31" ht="15">
      <c r="Z1821" s="23"/>
      <c r="AE1821" s="23"/>
    </row>
    <row r="1822" spans="26:31" ht="15">
      <c r="Z1822" s="23"/>
      <c r="AE1822" s="23"/>
    </row>
    <row r="1823" spans="26:31" ht="15">
      <c r="Z1823" s="23"/>
      <c r="AE1823" s="23"/>
    </row>
    <row r="1824" spans="26:31" ht="15">
      <c r="Z1824" s="23"/>
      <c r="AE1824" s="23"/>
    </row>
    <row r="1825" spans="26:31" ht="15">
      <c r="Z1825" s="23"/>
      <c r="AE1825" s="23"/>
    </row>
    <row r="1826" spans="26:31" ht="15">
      <c r="Z1826" s="23"/>
      <c r="AE1826" s="23"/>
    </row>
    <row r="1827" spans="26:31" ht="15">
      <c r="Z1827" s="23"/>
      <c r="AE1827" s="23"/>
    </row>
    <row r="1828" spans="26:31" ht="15">
      <c r="Z1828" s="23"/>
      <c r="AE1828" s="23"/>
    </row>
    <row r="1829" spans="26:31" ht="15">
      <c r="Z1829" s="23"/>
      <c r="AE1829" s="23"/>
    </row>
    <row r="1830" spans="26:31" ht="15">
      <c r="Z1830" s="23"/>
      <c r="AE1830" s="23"/>
    </row>
    <row r="1831" spans="26:31" ht="15">
      <c r="Z1831" s="23"/>
      <c r="AE1831" s="23"/>
    </row>
    <row r="1832" spans="26:31" ht="15">
      <c r="Z1832" s="23"/>
      <c r="AE1832" s="23"/>
    </row>
    <row r="1833" spans="26:31" ht="15">
      <c r="Z1833" s="23"/>
      <c r="AE1833" s="23"/>
    </row>
    <row r="1834" spans="26:31" ht="15">
      <c r="Z1834" s="23"/>
      <c r="AE1834" s="23"/>
    </row>
    <row r="1835" spans="26:31" ht="15">
      <c r="Z1835" s="23"/>
      <c r="AE1835" s="23"/>
    </row>
    <row r="1836" spans="26:31" ht="15">
      <c r="Z1836" s="23"/>
      <c r="AE1836" s="23"/>
    </row>
    <row r="1837" spans="26:31" ht="15">
      <c r="Z1837" s="23"/>
      <c r="AE1837" s="23"/>
    </row>
    <row r="1838" spans="26:31" ht="15">
      <c r="Z1838" s="23"/>
      <c r="AE1838" s="23"/>
    </row>
    <row r="1839" spans="26:31" ht="15">
      <c r="Z1839" s="23"/>
      <c r="AE1839" s="23"/>
    </row>
    <row r="1840" spans="26:31" ht="15">
      <c r="Z1840" s="23"/>
      <c r="AE1840" s="23"/>
    </row>
    <row r="1841" spans="26:31" ht="15">
      <c r="Z1841" s="23"/>
      <c r="AE1841" s="23"/>
    </row>
    <row r="1842" spans="26:31" ht="15">
      <c r="Z1842" s="23"/>
      <c r="AE1842" s="23"/>
    </row>
    <row r="1843" spans="26:31" ht="15">
      <c r="Z1843" s="23"/>
      <c r="AE1843" s="23"/>
    </row>
    <row r="1844" spans="26:31" ht="15">
      <c r="Z1844" s="23"/>
      <c r="AE1844" s="23"/>
    </row>
    <row r="1845" spans="26:31" ht="15">
      <c r="Z1845" s="23"/>
      <c r="AE1845" s="23"/>
    </row>
    <row r="1846" spans="26:31" ht="15">
      <c r="Z1846" s="23"/>
      <c r="AE1846" s="23"/>
    </row>
    <row r="1847" spans="26:31" ht="15">
      <c r="Z1847" s="23"/>
      <c r="AE1847" s="23"/>
    </row>
    <row r="1848" spans="26:31" ht="15">
      <c r="Z1848" s="23"/>
      <c r="AE1848" s="23"/>
    </row>
    <row r="1849" spans="26:31" ht="15">
      <c r="Z1849" s="23"/>
      <c r="AE1849" s="23"/>
    </row>
    <row r="1850" spans="26:31" ht="15">
      <c r="Z1850" s="23"/>
      <c r="AE1850" s="23"/>
    </row>
    <row r="1851" spans="26:31" ht="15">
      <c r="Z1851" s="23"/>
      <c r="AE1851" s="23"/>
    </row>
    <row r="1852" spans="26:31" ht="15">
      <c r="Z1852" s="23"/>
      <c r="AE1852" s="23"/>
    </row>
    <row r="1853" spans="26:31" ht="15">
      <c r="Z1853" s="23"/>
      <c r="AE1853" s="23"/>
    </row>
    <row r="1854" spans="26:31" ht="15">
      <c r="Z1854" s="23"/>
      <c r="AE1854" s="23"/>
    </row>
    <row r="1855" spans="26:31" ht="15">
      <c r="Z1855" s="23"/>
      <c r="AE1855" s="23"/>
    </row>
    <row r="1856" spans="26:31" ht="15">
      <c r="Z1856" s="23"/>
      <c r="AE1856" s="23"/>
    </row>
    <row r="1857" spans="26:31" ht="15">
      <c r="Z1857" s="23"/>
      <c r="AE1857" s="23"/>
    </row>
    <row r="1858" spans="26:31" ht="15">
      <c r="Z1858" s="23"/>
      <c r="AE1858" s="23"/>
    </row>
    <row r="1859" spans="26:31" ht="15">
      <c r="Z1859" s="23"/>
      <c r="AE1859" s="23"/>
    </row>
    <row r="1860" spans="26:31" ht="15">
      <c r="Z1860" s="23"/>
      <c r="AE1860" s="23"/>
    </row>
    <row r="1861" spans="26:31" ht="15">
      <c r="Z1861" s="23"/>
      <c r="AE1861" s="23"/>
    </row>
    <row r="1862" spans="26:31" ht="15">
      <c r="Z1862" s="23"/>
      <c r="AE1862" s="23"/>
    </row>
    <row r="1863" spans="26:31" ht="15">
      <c r="Z1863" s="23"/>
      <c r="AE1863" s="23"/>
    </row>
    <row r="1864" spans="26:31" ht="15">
      <c r="Z1864" s="23"/>
      <c r="AE1864" s="23"/>
    </row>
    <row r="1865" spans="26:31" ht="15">
      <c r="Z1865" s="23"/>
      <c r="AE1865" s="23"/>
    </row>
    <row r="1866" spans="26:31" ht="15">
      <c r="Z1866" s="23"/>
      <c r="AE1866" s="23"/>
    </row>
    <row r="1867" spans="26:31" ht="15">
      <c r="Z1867" s="23"/>
      <c r="AE1867" s="23"/>
    </row>
    <row r="1868" spans="26:31" ht="15">
      <c r="Z1868" s="23"/>
      <c r="AE1868" s="23"/>
    </row>
    <row r="1869" spans="26:31" ht="15">
      <c r="Z1869" s="23"/>
      <c r="AE1869" s="23"/>
    </row>
    <row r="1870" spans="26:31" ht="15">
      <c r="Z1870" s="23"/>
      <c r="AE1870" s="23"/>
    </row>
    <row r="1871" spans="26:31" ht="15">
      <c r="Z1871" s="23"/>
      <c r="AE1871" s="23"/>
    </row>
    <row r="1872" spans="26:31" ht="15">
      <c r="Z1872" s="23"/>
      <c r="AE1872" s="23"/>
    </row>
    <row r="1873" spans="26:31" ht="15">
      <c r="Z1873" s="23"/>
      <c r="AE1873" s="23"/>
    </row>
    <row r="1874" spans="26:31" ht="15">
      <c r="Z1874" s="23"/>
      <c r="AE1874" s="23"/>
    </row>
    <row r="1875" spans="26:31" ht="15">
      <c r="Z1875" s="23"/>
      <c r="AE1875" s="23"/>
    </row>
    <row r="1876" spans="26:31" ht="15">
      <c r="Z1876" s="23"/>
      <c r="AE1876" s="23"/>
    </row>
    <row r="1877" spans="26:31" ht="15">
      <c r="Z1877" s="23"/>
      <c r="AE1877" s="23"/>
    </row>
    <row r="1878" spans="26:31" ht="15">
      <c r="Z1878" s="23"/>
      <c r="AE1878" s="23"/>
    </row>
    <row r="1879" spans="26:31" ht="15">
      <c r="Z1879" s="23"/>
      <c r="AE1879" s="23"/>
    </row>
    <row r="1880" spans="26:31" ht="15">
      <c r="Z1880" s="23"/>
      <c r="AE1880" s="23"/>
    </row>
    <row r="1881" spans="26:31" ht="15">
      <c r="Z1881" s="23"/>
      <c r="AE1881" s="23"/>
    </row>
    <row r="1882" spans="26:31" ht="15">
      <c r="Z1882" s="23"/>
      <c r="AE1882" s="23"/>
    </row>
    <row r="1883" spans="26:31" ht="15">
      <c r="Z1883" s="23"/>
      <c r="AE1883" s="23"/>
    </row>
    <row r="1884" spans="26:31" ht="15">
      <c r="Z1884" s="23"/>
      <c r="AE1884" s="23"/>
    </row>
    <row r="1885" spans="26:31" ht="15">
      <c r="Z1885" s="23"/>
      <c r="AE1885" s="23"/>
    </row>
    <row r="1886" spans="26:31" ht="15">
      <c r="Z1886" s="23"/>
      <c r="AE1886" s="23"/>
    </row>
    <row r="1887" spans="26:31" ht="15">
      <c r="Z1887" s="23"/>
      <c r="AE1887" s="23"/>
    </row>
    <row r="1888" spans="26:31" ht="15">
      <c r="Z1888" s="23"/>
      <c r="AE1888" s="23"/>
    </row>
    <row r="1889" spans="26:31" ht="15">
      <c r="Z1889" s="23"/>
      <c r="AE1889" s="23"/>
    </row>
    <row r="1890" spans="26:31" ht="15">
      <c r="Z1890" s="23"/>
      <c r="AE1890" s="23"/>
    </row>
    <row r="1891" spans="26:31" ht="15">
      <c r="Z1891" s="23"/>
      <c r="AE1891" s="23"/>
    </row>
    <row r="1892" spans="26:31" ht="15">
      <c r="Z1892" s="23"/>
      <c r="AE1892" s="23"/>
    </row>
    <row r="1893" spans="26:31" ht="15">
      <c r="Z1893" s="23"/>
      <c r="AE1893" s="23"/>
    </row>
    <row r="1894" spans="26:31" ht="15">
      <c r="Z1894" s="23"/>
      <c r="AE1894" s="23"/>
    </row>
    <row r="1895" spans="26:31" ht="15">
      <c r="Z1895" s="23"/>
      <c r="AE1895" s="23"/>
    </row>
    <row r="1896" spans="26:31" ht="15">
      <c r="Z1896" s="23"/>
      <c r="AE1896" s="23"/>
    </row>
    <row r="1897" spans="26:31" ht="15">
      <c r="Z1897" s="23"/>
      <c r="AE1897" s="23"/>
    </row>
    <row r="1898" spans="26:31" ht="15">
      <c r="Z1898" s="23"/>
      <c r="AE1898" s="23"/>
    </row>
    <row r="1899" spans="26:31" ht="15">
      <c r="Z1899" s="23"/>
      <c r="AE1899" s="23"/>
    </row>
    <row r="1900" spans="26:31" ht="15">
      <c r="Z1900" s="23"/>
      <c r="AE1900" s="23"/>
    </row>
    <row r="1901" spans="26:31" ht="15">
      <c r="Z1901" s="23"/>
      <c r="AE1901" s="23"/>
    </row>
    <row r="1902" spans="26:31" ht="15">
      <c r="Z1902" s="23"/>
      <c r="AE1902" s="23"/>
    </row>
    <row r="1903" spans="26:31" ht="15">
      <c r="Z1903" s="23"/>
      <c r="AE1903" s="23"/>
    </row>
    <row r="1904" spans="26:31" ht="15">
      <c r="Z1904" s="23"/>
      <c r="AE1904" s="23"/>
    </row>
    <row r="1905" spans="26:31" ht="15">
      <c r="Z1905" s="23"/>
      <c r="AE1905" s="23"/>
    </row>
    <row r="1906" spans="26:31" ht="15">
      <c r="Z1906" s="23"/>
      <c r="AE1906" s="23"/>
    </row>
    <row r="1907" spans="26:31" ht="15">
      <c r="Z1907" s="23"/>
      <c r="AE1907" s="23"/>
    </row>
    <row r="1908" spans="26:31" ht="15">
      <c r="Z1908" s="23"/>
      <c r="AE1908" s="23"/>
    </row>
    <row r="1909" spans="26:31" ht="15">
      <c r="Z1909" s="23"/>
      <c r="AE1909" s="23"/>
    </row>
    <row r="1910" spans="26:31" ht="15">
      <c r="Z1910" s="23"/>
      <c r="AE1910" s="23"/>
    </row>
    <row r="1911" spans="26:31" ht="15">
      <c r="Z1911" s="23"/>
      <c r="AE1911" s="23"/>
    </row>
    <row r="1912" spans="26:31" ht="15">
      <c r="Z1912" s="23"/>
      <c r="AE1912" s="23"/>
    </row>
    <row r="1913" spans="26:31" ht="15">
      <c r="Z1913" s="23"/>
      <c r="AE1913" s="23"/>
    </row>
    <row r="1914" spans="26:31" ht="15">
      <c r="Z1914" s="23"/>
      <c r="AE1914" s="23"/>
    </row>
    <row r="1915" spans="26:31" ht="15">
      <c r="Z1915" s="23"/>
      <c r="AE1915" s="23"/>
    </row>
    <row r="1916" spans="26:31" ht="15">
      <c r="Z1916" s="23"/>
      <c r="AE1916" s="23"/>
    </row>
    <row r="1917" spans="26:31" ht="15">
      <c r="Z1917" s="23"/>
      <c r="AE1917" s="23"/>
    </row>
    <row r="1918" spans="26:31" ht="15">
      <c r="Z1918" s="23"/>
      <c r="AE1918" s="23"/>
    </row>
    <row r="1919" spans="26:31" ht="15">
      <c r="Z1919" s="23"/>
      <c r="AE1919" s="23"/>
    </row>
    <row r="1920" spans="26:31" ht="15">
      <c r="Z1920" s="23"/>
      <c r="AE1920" s="23"/>
    </row>
    <row r="1921" spans="26:31" ht="15">
      <c r="Z1921" s="23"/>
      <c r="AE1921" s="23"/>
    </row>
    <row r="1922" spans="26:31" ht="15">
      <c r="Z1922" s="23"/>
      <c r="AE1922" s="23"/>
    </row>
    <row r="1923" spans="26:31" ht="15">
      <c r="Z1923" s="23"/>
      <c r="AE1923" s="23"/>
    </row>
    <row r="1924" spans="26:31" ht="15">
      <c r="Z1924" s="23"/>
      <c r="AE1924" s="23"/>
    </row>
    <row r="1925" spans="26:31" ht="15">
      <c r="Z1925" s="23"/>
      <c r="AE1925" s="23"/>
    </row>
    <row r="1926" spans="26:31" ht="15">
      <c r="Z1926" s="23"/>
      <c r="AE1926" s="23"/>
    </row>
    <row r="1927" spans="26:31" ht="15">
      <c r="Z1927" s="23"/>
      <c r="AE1927" s="23"/>
    </row>
    <row r="1928" spans="26:31" ht="15">
      <c r="Z1928" s="23"/>
      <c r="AE1928" s="23"/>
    </row>
    <row r="1929" spans="26:31" ht="15">
      <c r="Z1929" s="23"/>
      <c r="AE1929" s="23"/>
    </row>
    <row r="1930" spans="26:31" ht="15">
      <c r="Z1930" s="23"/>
      <c r="AE1930" s="23"/>
    </row>
    <row r="1931" spans="26:31" ht="15">
      <c r="Z1931" s="23"/>
      <c r="AE1931" s="23"/>
    </row>
    <row r="1932" spans="26:31" ht="15">
      <c r="Z1932" s="23"/>
      <c r="AE1932" s="23"/>
    </row>
    <row r="1933" spans="26:31" ht="15">
      <c r="Z1933" s="23"/>
      <c r="AE1933" s="23"/>
    </row>
    <row r="1934" spans="26:31" ht="15">
      <c r="Z1934" s="23"/>
      <c r="AE1934" s="23"/>
    </row>
    <row r="1935" spans="26:31" ht="15">
      <c r="Z1935" s="23"/>
      <c r="AE1935" s="23"/>
    </row>
    <row r="1936" spans="26:31" ht="15">
      <c r="Z1936" s="23"/>
      <c r="AE1936" s="23"/>
    </row>
    <row r="1937" spans="26:31" ht="15">
      <c r="Z1937" s="23"/>
      <c r="AE1937" s="23"/>
    </row>
    <row r="1938" spans="26:31" ht="15">
      <c r="Z1938" s="23"/>
      <c r="AE1938" s="23"/>
    </row>
    <row r="1939" spans="26:31" ht="15">
      <c r="Z1939" s="23"/>
      <c r="AE1939" s="23"/>
    </row>
    <row r="1940" spans="26:31" ht="15">
      <c r="Z1940" s="23"/>
      <c r="AE1940" s="23"/>
    </row>
    <row r="1941" spans="26:31" ht="15">
      <c r="Z1941" s="23"/>
      <c r="AE1941" s="23"/>
    </row>
    <row r="1942" spans="26:31" ht="15">
      <c r="Z1942" s="23"/>
      <c r="AE1942" s="23"/>
    </row>
    <row r="1943" spans="26:31" ht="15">
      <c r="Z1943" s="23"/>
      <c r="AE1943" s="23"/>
    </row>
    <row r="1944" spans="26:31" ht="15">
      <c r="Z1944" s="23"/>
      <c r="AE1944" s="23"/>
    </row>
    <row r="1945" spans="26:31" ht="15">
      <c r="Z1945" s="23"/>
      <c r="AE1945" s="23"/>
    </row>
    <row r="1946" spans="26:31" ht="15">
      <c r="Z1946" s="23"/>
      <c r="AE1946" s="23"/>
    </row>
    <row r="1947" spans="26:31" ht="15">
      <c r="Z1947" s="23"/>
      <c r="AE1947" s="23"/>
    </row>
    <row r="1948" spans="26:31" ht="15">
      <c r="Z1948" s="23"/>
      <c r="AE1948" s="23"/>
    </row>
    <row r="1949" spans="26:31" ht="15">
      <c r="Z1949" s="23"/>
      <c r="AE1949" s="23"/>
    </row>
    <row r="1950" spans="26:31" ht="15">
      <c r="Z1950" s="23"/>
      <c r="AE1950" s="23"/>
    </row>
    <row r="1951" spans="26:31" ht="15">
      <c r="Z1951" s="23"/>
      <c r="AE1951" s="23"/>
    </row>
    <row r="1952" spans="26:31" ht="15">
      <c r="Z1952" s="23"/>
      <c r="AE1952" s="23"/>
    </row>
    <row r="1953" spans="26:31" ht="15">
      <c r="Z1953" s="23"/>
      <c r="AE1953" s="23"/>
    </row>
    <row r="1954" spans="26:31" ht="15">
      <c r="Z1954" s="23"/>
      <c r="AE1954" s="23"/>
    </row>
    <row r="1955" spans="26:31" ht="15">
      <c r="Z1955" s="23"/>
      <c r="AE1955" s="23"/>
    </row>
    <row r="1956" spans="26:31" ht="15">
      <c r="Z1956" s="23"/>
      <c r="AE1956" s="23"/>
    </row>
    <row r="1957" spans="26:31" ht="15">
      <c r="Z1957" s="23"/>
      <c r="AE1957" s="23"/>
    </row>
    <row r="1958" spans="26:31" ht="15">
      <c r="Z1958" s="23"/>
      <c r="AE1958" s="23"/>
    </row>
    <row r="1959" spans="26:31" ht="15">
      <c r="Z1959" s="23"/>
      <c r="AE1959" s="23"/>
    </row>
    <row r="1960" spans="26:31" ht="15">
      <c r="Z1960" s="23"/>
      <c r="AE1960" s="23"/>
    </row>
    <row r="1961" spans="26:31" ht="15">
      <c r="Z1961" s="23"/>
      <c r="AE1961" s="23"/>
    </row>
    <row r="1962" spans="26:31" ht="15">
      <c r="Z1962" s="23"/>
      <c r="AE1962" s="23"/>
    </row>
    <row r="1963" spans="26:31" ht="15">
      <c r="Z1963" s="23"/>
      <c r="AE1963" s="23"/>
    </row>
    <row r="1964" spans="26:31" ht="15">
      <c r="Z1964" s="23"/>
      <c r="AE1964" s="23"/>
    </row>
    <row r="1965" spans="26:31" ht="15">
      <c r="Z1965" s="23"/>
      <c r="AE1965" s="23"/>
    </row>
    <row r="1966" spans="26:31" ht="15">
      <c r="Z1966" s="23"/>
      <c r="AE1966" s="23"/>
    </row>
    <row r="1967" spans="26:31" ht="15">
      <c r="Z1967" s="23"/>
      <c r="AE1967" s="23"/>
    </row>
    <row r="1968" spans="26:31" ht="15">
      <c r="Z1968" s="23"/>
      <c r="AE1968" s="23"/>
    </row>
    <row r="1969" spans="26:31" ht="15">
      <c r="Z1969" s="23"/>
      <c r="AE1969" s="23"/>
    </row>
    <row r="1970" spans="26:31" ht="15">
      <c r="Z1970" s="23"/>
      <c r="AE1970" s="23"/>
    </row>
    <row r="1971" spans="26:31" ht="15">
      <c r="Z1971" s="23"/>
      <c r="AE1971" s="23"/>
    </row>
    <row r="1972" spans="26:31" ht="15">
      <c r="Z1972" s="23"/>
      <c r="AE1972" s="23"/>
    </row>
    <row r="1973" spans="26:31" ht="15">
      <c r="Z1973" s="23"/>
      <c r="AE1973" s="23"/>
    </row>
    <row r="1974" spans="26:31" ht="15">
      <c r="Z1974" s="23"/>
      <c r="AE1974" s="23"/>
    </row>
    <row r="1975" spans="26:31" ht="15">
      <c r="Z1975" s="23"/>
      <c r="AE1975" s="23"/>
    </row>
    <row r="1976" spans="26:31" ht="15">
      <c r="Z1976" s="23"/>
      <c r="AE1976" s="23"/>
    </row>
    <row r="1977" spans="26:31" ht="15">
      <c r="Z1977" s="23"/>
      <c r="AE1977" s="23"/>
    </row>
    <row r="1978" spans="26:31" ht="15">
      <c r="Z1978" s="23"/>
      <c r="AE1978" s="23"/>
    </row>
    <row r="1979" spans="26:31" ht="15">
      <c r="Z1979" s="23"/>
      <c r="AE1979" s="23"/>
    </row>
    <row r="1980" spans="26:31" ht="15">
      <c r="Z1980" s="23"/>
      <c r="AE1980" s="23"/>
    </row>
    <row r="1981" spans="26:31" ht="15">
      <c r="Z1981" s="23"/>
      <c r="AE1981" s="23"/>
    </row>
    <row r="1982" spans="26:31" ht="15">
      <c r="Z1982" s="23"/>
      <c r="AE1982" s="23"/>
    </row>
    <row r="1983" spans="26:31" ht="15">
      <c r="Z1983" s="23"/>
      <c r="AE1983" s="23"/>
    </row>
    <row r="1984" spans="26:31" ht="15">
      <c r="Z1984" s="23"/>
      <c r="AE1984" s="23"/>
    </row>
    <row r="1985" spans="26:31" ht="15">
      <c r="Z1985" s="23"/>
      <c r="AE1985" s="23"/>
    </row>
    <row r="1986" spans="26:31" ht="15">
      <c r="Z1986" s="23"/>
      <c r="AE1986" s="23"/>
    </row>
    <row r="1987" spans="26:31" ht="15">
      <c r="Z1987" s="23"/>
      <c r="AE1987" s="23"/>
    </row>
    <row r="1988" spans="26:31" ht="15">
      <c r="Z1988" s="23"/>
      <c r="AE1988" s="23"/>
    </row>
    <row r="1989" spans="26:31" ht="15">
      <c r="Z1989" s="23"/>
      <c r="AE1989" s="23"/>
    </row>
    <row r="1990" spans="26:31" ht="15">
      <c r="Z1990" s="23"/>
      <c r="AE1990" s="23"/>
    </row>
    <row r="1991" spans="26:31" ht="15">
      <c r="Z1991" s="23"/>
      <c r="AE1991" s="23"/>
    </row>
    <row r="1992" spans="26:31" ht="15">
      <c r="Z1992" s="23"/>
      <c r="AE1992" s="23"/>
    </row>
    <row r="1993" spans="26:31" ht="15">
      <c r="Z1993" s="23"/>
      <c r="AE1993" s="23"/>
    </row>
    <row r="1994" spans="26:31" ht="15">
      <c r="Z1994" s="23"/>
      <c r="AE1994" s="23"/>
    </row>
    <row r="1995" spans="26:31" ht="15">
      <c r="Z1995" s="23"/>
      <c r="AE1995" s="23"/>
    </row>
    <row r="1996" spans="26:31" ht="15">
      <c r="Z1996" s="23"/>
      <c r="AE1996" s="23"/>
    </row>
    <row r="1997" spans="26:31" ht="15">
      <c r="Z1997" s="23"/>
      <c r="AE1997" s="23"/>
    </row>
    <row r="1998" spans="26:31" ht="15">
      <c r="Z1998" s="23"/>
      <c r="AE1998" s="23"/>
    </row>
    <row r="1999" spans="26:31" ht="15">
      <c r="Z1999" s="23"/>
      <c r="AE1999" s="23"/>
    </row>
    <row r="2000" spans="26:31" ht="15">
      <c r="Z2000" s="23"/>
      <c r="AE2000" s="23"/>
    </row>
    <row r="2001" spans="26:31" ht="15">
      <c r="Z2001" s="23"/>
      <c r="AE2001" s="23"/>
    </row>
    <row r="2002" spans="26:31" ht="15">
      <c r="Z2002" s="23"/>
      <c r="AE2002" s="23"/>
    </row>
    <row r="2003" spans="26:31" ht="15">
      <c r="Z2003" s="23"/>
      <c r="AE2003" s="23"/>
    </row>
    <row r="2004" spans="26:31" ht="15">
      <c r="Z2004" s="23"/>
      <c r="AE2004" s="23"/>
    </row>
    <row r="2005" spans="26:31" ht="15">
      <c r="Z2005" s="23"/>
      <c r="AE2005" s="23"/>
    </row>
    <row r="2006" spans="26:31" ht="15">
      <c r="Z2006" s="23"/>
      <c r="AE2006" s="23"/>
    </row>
    <row r="2007" spans="26:31" ht="15">
      <c r="Z2007" s="23"/>
      <c r="AE2007" s="23"/>
    </row>
    <row r="2008" spans="26:31" ht="15">
      <c r="Z2008" s="23"/>
      <c r="AE2008" s="23"/>
    </row>
    <row r="2009" spans="26:31" ht="15">
      <c r="Z2009" s="23"/>
      <c r="AE2009" s="23"/>
    </row>
    <row r="2010" spans="26:31" ht="15">
      <c r="Z2010" s="23"/>
      <c r="AE2010" s="23"/>
    </row>
    <row r="2011" spans="26:31" ht="15">
      <c r="Z2011" s="23"/>
      <c r="AE2011" s="23"/>
    </row>
    <row r="2012" spans="26:31" ht="15">
      <c r="Z2012" s="23"/>
      <c r="AE2012" s="23"/>
    </row>
    <row r="2013" spans="26:31" ht="15">
      <c r="Z2013" s="23"/>
      <c r="AE2013" s="23"/>
    </row>
    <row r="2014" spans="26:31" ht="15">
      <c r="Z2014" s="23"/>
      <c r="AE2014" s="23"/>
    </row>
    <row r="2015" spans="26:31" ht="15">
      <c r="Z2015" s="23"/>
      <c r="AE2015" s="23"/>
    </row>
    <row r="2016" spans="26:31" ht="15">
      <c r="Z2016" s="23"/>
      <c r="AE2016" s="23"/>
    </row>
    <row r="2017" spans="26:31" ht="15">
      <c r="Z2017" s="23"/>
      <c r="AE2017" s="23"/>
    </row>
    <row r="2018" spans="26:31" ht="15">
      <c r="Z2018" s="23"/>
      <c r="AE2018" s="23"/>
    </row>
    <row r="2019" spans="26:31" ht="15">
      <c r="Z2019" s="23"/>
      <c r="AE2019" s="23"/>
    </row>
    <row r="2020" spans="26:31" ht="15">
      <c r="Z2020" s="23"/>
      <c r="AE2020" s="23"/>
    </row>
    <row r="2021" spans="26:31" ht="15">
      <c r="Z2021" s="23"/>
      <c r="AE2021" s="23"/>
    </row>
    <row r="2022" spans="26:31" ht="15">
      <c r="Z2022" s="23"/>
      <c r="AE2022" s="23"/>
    </row>
    <row r="2023" spans="26:31" ht="15">
      <c r="Z2023" s="23"/>
      <c r="AE2023" s="23"/>
    </row>
    <row r="2024" spans="26:31" ht="15">
      <c r="Z2024" s="23"/>
      <c r="AE2024" s="23"/>
    </row>
    <row r="2025" spans="26:31" ht="15">
      <c r="Z2025" s="23"/>
      <c r="AE2025" s="23"/>
    </row>
    <row r="2026" spans="26:31" ht="15">
      <c r="Z2026" s="23"/>
      <c r="AE2026" s="23"/>
    </row>
    <row r="2027" spans="26:31" ht="15">
      <c r="Z2027" s="23"/>
      <c r="AE2027" s="23"/>
    </row>
    <row r="2028" spans="26:31" ht="15">
      <c r="Z2028" s="23"/>
      <c r="AE2028" s="23"/>
    </row>
    <row r="2029" spans="26:31" ht="15">
      <c r="Z2029" s="23"/>
      <c r="AE2029" s="23"/>
    </row>
    <row r="2030" spans="26:31" ht="15">
      <c r="Z2030" s="23"/>
      <c r="AE2030" s="23"/>
    </row>
    <row r="2031" spans="26:31" ht="15">
      <c r="Z2031" s="23"/>
      <c r="AE2031" s="23"/>
    </row>
    <row r="2032" spans="26:31" ht="15">
      <c r="Z2032" s="23"/>
      <c r="AE2032" s="23"/>
    </row>
    <row r="2033" spans="26:31" ht="15">
      <c r="Z2033" s="23"/>
      <c r="AE2033" s="23"/>
    </row>
    <row r="2034" spans="26:31" ht="15">
      <c r="Z2034" s="23"/>
      <c r="AE2034" s="23"/>
    </row>
    <row r="2035" spans="26:31" ht="15">
      <c r="Z2035" s="23"/>
      <c r="AE2035" s="23"/>
    </row>
    <row r="2036" spans="26:31" ht="15">
      <c r="Z2036" s="23"/>
      <c r="AE2036" s="23"/>
    </row>
    <row r="2037" spans="26:31" ht="15">
      <c r="Z2037" s="23"/>
      <c r="AE2037" s="23"/>
    </row>
    <row r="2038" spans="26:31" ht="15">
      <c r="Z2038" s="23"/>
      <c r="AE2038" s="23"/>
    </row>
    <row r="2039" spans="26:31" ht="15">
      <c r="Z2039" s="23"/>
      <c r="AE2039" s="23"/>
    </row>
    <row r="2040" spans="26:31" ht="15">
      <c r="Z2040" s="23"/>
      <c r="AE2040" s="23"/>
    </row>
    <row r="2041" spans="26:31" ht="15">
      <c r="Z2041" s="23"/>
      <c r="AE2041" s="23"/>
    </row>
    <row r="2042" spans="26:31" ht="15">
      <c r="Z2042" s="23"/>
      <c r="AE2042" s="23"/>
    </row>
    <row r="2043" spans="26:31" ht="15">
      <c r="Z2043" s="23"/>
      <c r="AE2043" s="23"/>
    </row>
    <row r="2044" spans="26:31" ht="15">
      <c r="Z2044" s="23"/>
      <c r="AE2044" s="23"/>
    </row>
    <row r="2045" spans="26:31" ht="15">
      <c r="Z2045" s="23"/>
      <c r="AE2045" s="23"/>
    </row>
    <row r="2046" spans="26:31" ht="15">
      <c r="Z2046" s="23"/>
      <c r="AE2046" s="23"/>
    </row>
    <row r="2047" spans="26:31" ht="15">
      <c r="Z2047" s="23"/>
      <c r="AE2047" s="23"/>
    </row>
    <row r="2048" spans="26:31" ht="15">
      <c r="Z2048" s="23"/>
      <c r="AE2048" s="23"/>
    </row>
    <row r="2049" spans="26:31" ht="15">
      <c r="Z2049" s="23"/>
      <c r="AE2049" s="23"/>
    </row>
    <row r="2050" spans="26:31" ht="15">
      <c r="Z2050" s="23"/>
      <c r="AE2050" s="23"/>
    </row>
    <row r="2051" spans="26:31" ht="15">
      <c r="Z2051" s="23"/>
      <c r="AE2051" s="23"/>
    </row>
    <row r="2052" spans="26:31" ht="15">
      <c r="Z2052" s="23"/>
      <c r="AE2052" s="23"/>
    </row>
    <row r="2053" spans="26:31" ht="15">
      <c r="Z2053" s="23"/>
      <c r="AE2053" s="23"/>
    </row>
    <row r="2054" spans="26:31" ht="15">
      <c r="Z2054" s="23"/>
      <c r="AE2054" s="23"/>
    </row>
    <row r="2055" spans="26:31" ht="15">
      <c r="Z2055" s="23"/>
      <c r="AE2055" s="23"/>
    </row>
    <row r="2056" spans="26:31" ht="15">
      <c r="Z2056" s="23"/>
      <c r="AE2056" s="23"/>
    </row>
    <row r="2057" spans="26:31" ht="15">
      <c r="Z2057" s="23"/>
      <c r="AE2057" s="23"/>
    </row>
    <row r="2058" spans="26:31" ht="15">
      <c r="Z2058" s="23"/>
      <c r="AE2058" s="23"/>
    </row>
    <row r="2059" spans="26:31" ht="15">
      <c r="Z2059" s="23"/>
      <c r="AE2059" s="23"/>
    </row>
    <row r="2060" spans="26:31" ht="15">
      <c r="Z2060" s="23"/>
      <c r="AE2060" s="23"/>
    </row>
    <row r="2061" spans="26:31" ht="15">
      <c r="Z2061" s="23"/>
      <c r="AE2061" s="23"/>
    </row>
    <row r="2062" spans="26:31" ht="15">
      <c r="Z2062" s="23"/>
      <c r="AE2062" s="23"/>
    </row>
    <row r="2063" spans="26:31" ht="15">
      <c r="Z2063" s="23"/>
      <c r="AE2063" s="23"/>
    </row>
    <row r="2064" spans="26:31" ht="15">
      <c r="Z2064" s="23"/>
      <c r="AE2064" s="23"/>
    </row>
    <row r="2065" spans="26:31" ht="15">
      <c r="Z2065" s="23"/>
      <c r="AE2065" s="23"/>
    </row>
    <row r="2066" spans="26:31" ht="15">
      <c r="Z2066" s="23"/>
      <c r="AE2066" s="23"/>
    </row>
    <row r="2067" spans="26:31" ht="15">
      <c r="Z2067" s="23"/>
      <c r="AE2067" s="23"/>
    </row>
    <row r="2068" spans="26:31" ht="15">
      <c r="Z2068" s="23"/>
      <c r="AE2068" s="23"/>
    </row>
    <row r="2069" spans="26:31" ht="15">
      <c r="Z2069" s="23"/>
      <c r="AE2069" s="23"/>
    </row>
    <row r="2070" spans="26:31" ht="15">
      <c r="Z2070" s="23"/>
      <c r="AE2070" s="23"/>
    </row>
    <row r="2071" spans="26:31" ht="15">
      <c r="Z2071" s="23"/>
      <c r="AE2071" s="23"/>
    </row>
    <row r="2072" spans="26:31" ht="15">
      <c r="Z2072" s="23"/>
      <c r="AE2072" s="23"/>
    </row>
    <row r="2073" spans="26:31" ht="15">
      <c r="Z2073" s="23"/>
      <c r="AE2073" s="23"/>
    </row>
    <row r="2074" spans="26:31" ht="15">
      <c r="Z2074" s="23"/>
      <c r="AE2074" s="23"/>
    </row>
    <row r="2075" spans="26:31" ht="15">
      <c r="Z2075" s="23"/>
      <c r="AE2075" s="23"/>
    </row>
    <row r="2076" spans="26:31" ht="15">
      <c r="Z2076" s="23"/>
      <c r="AE2076" s="23"/>
    </row>
    <row r="2077" spans="26:31" ht="15">
      <c r="Z2077" s="23"/>
      <c r="AE2077" s="23"/>
    </row>
    <row r="2078" spans="26:31" ht="15">
      <c r="Z2078" s="23"/>
      <c r="AE2078" s="23"/>
    </row>
    <row r="2079" spans="26:31" ht="15">
      <c r="Z2079" s="23"/>
      <c r="AE2079" s="23"/>
    </row>
    <row r="2080" spans="26:31" ht="15">
      <c r="Z2080" s="23"/>
      <c r="AE2080" s="23"/>
    </row>
    <row r="2081" spans="26:31" ht="15">
      <c r="Z2081" s="23"/>
      <c r="AE2081" s="23"/>
    </row>
    <row r="2082" spans="26:31" ht="15">
      <c r="Z2082" s="23"/>
      <c r="AE2082" s="23"/>
    </row>
    <row r="2083" spans="26:31" ht="15">
      <c r="Z2083" s="23"/>
      <c r="AE2083" s="23"/>
    </row>
    <row r="2084" spans="26:31" ht="15">
      <c r="Z2084" s="23"/>
      <c r="AE2084" s="23"/>
    </row>
    <row r="2085" spans="26:31" ht="15">
      <c r="Z2085" s="23"/>
      <c r="AE2085" s="23"/>
    </row>
    <row r="2086" spans="26:31" ht="15">
      <c r="Z2086" s="23"/>
      <c r="AE2086" s="23"/>
    </row>
    <row r="2087" spans="26:31" ht="15">
      <c r="Z2087" s="23"/>
      <c r="AE2087" s="23"/>
    </row>
    <row r="2088" spans="26:31" ht="15">
      <c r="Z2088" s="23"/>
      <c r="AE2088" s="23"/>
    </row>
    <row r="2089" spans="26:31" ht="15">
      <c r="Z2089" s="23"/>
      <c r="AE2089" s="23"/>
    </row>
    <row r="2090" spans="26:31" ht="15">
      <c r="Z2090" s="23"/>
      <c r="AE2090" s="23"/>
    </row>
    <row r="2091" spans="26:31" ht="15">
      <c r="Z2091" s="23"/>
      <c r="AE2091" s="23"/>
    </row>
    <row r="2092" spans="26:31" ht="15">
      <c r="Z2092" s="23"/>
      <c r="AE2092" s="23"/>
    </row>
    <row r="2093" spans="26:31" ht="15">
      <c r="Z2093" s="23"/>
      <c r="AE2093" s="23"/>
    </row>
    <row r="2094" spans="26:31" ht="15">
      <c r="Z2094" s="23"/>
      <c r="AE2094" s="23"/>
    </row>
    <row r="2095" spans="26:31" ht="15">
      <c r="Z2095" s="23"/>
      <c r="AE2095" s="23"/>
    </row>
    <row r="2096" spans="26:31" ht="15">
      <c r="Z2096" s="23"/>
      <c r="AE2096" s="23"/>
    </row>
    <row r="2097" spans="26:31" ht="15">
      <c r="Z2097" s="23"/>
      <c r="AE2097" s="23"/>
    </row>
    <row r="2098" spans="26:31" ht="15">
      <c r="Z2098" s="23"/>
      <c r="AE2098" s="23"/>
    </row>
    <row r="2099" spans="26:31" ht="15">
      <c r="Z2099" s="23"/>
      <c r="AE2099" s="23"/>
    </row>
    <row r="2100" spans="26:31" ht="15">
      <c r="Z2100" s="23"/>
      <c r="AE2100" s="23"/>
    </row>
    <row r="2101" spans="26:31" ht="15">
      <c r="Z2101" s="23"/>
      <c r="AE2101" s="23"/>
    </row>
    <row r="2102" spans="26:31" ht="15">
      <c r="Z2102" s="23"/>
      <c r="AE2102" s="23"/>
    </row>
    <row r="2103" spans="26:31" ht="15">
      <c r="Z2103" s="23"/>
      <c r="AE2103" s="23"/>
    </row>
    <row r="2104" spans="26:31" ht="15">
      <c r="Z2104" s="23"/>
      <c r="AE2104" s="23"/>
    </row>
    <row r="2105" spans="26:31" ht="15">
      <c r="Z2105" s="23"/>
      <c r="AE2105" s="23"/>
    </row>
    <row r="2106" spans="26:31" ht="15">
      <c r="Z2106" s="23"/>
      <c r="AE2106" s="23"/>
    </row>
    <row r="2107" spans="26:31" ht="15">
      <c r="Z2107" s="23"/>
      <c r="AE2107" s="23"/>
    </row>
    <row r="2108" spans="26:31" ht="15">
      <c r="Z2108" s="23"/>
      <c r="AE2108" s="23"/>
    </row>
    <row r="2109" spans="26:31" ht="15">
      <c r="Z2109" s="23"/>
      <c r="AE2109" s="23"/>
    </row>
    <row r="2110" spans="26:31" ht="15">
      <c r="Z2110" s="23"/>
      <c r="AE2110" s="23"/>
    </row>
    <row r="2111" spans="26:31" ht="15">
      <c r="Z2111" s="23"/>
      <c r="AE2111" s="23"/>
    </row>
    <row r="2112" spans="26:31" ht="15">
      <c r="Z2112" s="23"/>
      <c r="AE2112" s="23"/>
    </row>
    <row r="2113" spans="26:31" ht="15">
      <c r="Z2113" s="23"/>
      <c r="AE2113" s="23"/>
    </row>
    <row r="2114" spans="26:31" ht="15">
      <c r="Z2114" s="23"/>
      <c r="AE2114" s="23"/>
    </row>
    <row r="2115" spans="26:31" ht="15">
      <c r="Z2115" s="23"/>
      <c r="AE2115" s="23"/>
    </row>
    <row r="2116" spans="26:31" ht="15">
      <c r="Z2116" s="23"/>
      <c r="AE2116" s="23"/>
    </row>
    <row r="2117" spans="26:31" ht="15">
      <c r="Z2117" s="23"/>
      <c r="AE2117" s="23"/>
    </row>
    <row r="2118" spans="26:31" ht="15">
      <c r="Z2118" s="23"/>
      <c r="AE2118" s="23"/>
    </row>
    <row r="2119" spans="26:31" ht="15">
      <c r="Z2119" s="23"/>
      <c r="AE2119" s="23"/>
    </row>
    <row r="2120" spans="26:31" ht="15">
      <c r="Z2120" s="23"/>
      <c r="AE2120" s="23"/>
    </row>
    <row r="2121" spans="26:31" ht="15">
      <c r="Z2121" s="23"/>
      <c r="AE2121" s="23"/>
    </row>
    <row r="2122" spans="26:31" ht="15">
      <c r="Z2122" s="23"/>
      <c r="AE2122" s="23"/>
    </row>
    <row r="2123" spans="26:31" ht="15">
      <c r="Z2123" s="23"/>
      <c r="AE2123" s="23"/>
    </row>
    <row r="2124" spans="26:31" ht="15">
      <c r="Z2124" s="23"/>
      <c r="AE2124" s="23"/>
    </row>
    <row r="2125" spans="26:31" ht="15">
      <c r="Z2125" s="23"/>
      <c r="AE2125" s="23"/>
    </row>
    <row r="2126" spans="26:31" ht="15">
      <c r="Z2126" s="23"/>
      <c r="AE2126" s="23"/>
    </row>
    <row r="2127" spans="26:31" ht="15">
      <c r="Z2127" s="23"/>
      <c r="AE2127" s="23"/>
    </row>
    <row r="2128" spans="26:31" ht="15">
      <c r="Z2128" s="23"/>
      <c r="AE2128" s="23"/>
    </row>
    <row r="2129" spans="26:31" ht="15">
      <c r="Z2129" s="23"/>
      <c r="AE2129" s="23"/>
    </row>
    <row r="2130" spans="26:31" ht="15">
      <c r="Z2130" s="23"/>
      <c r="AE2130" s="23"/>
    </row>
    <row r="2131" spans="26:31" ht="15">
      <c r="Z2131" s="23"/>
      <c r="AE2131" s="23"/>
    </row>
    <row r="2132" spans="26:31" ht="15">
      <c r="Z2132" s="23"/>
      <c r="AE2132" s="23"/>
    </row>
    <row r="2133" spans="26:31" ht="15">
      <c r="Z2133" s="23"/>
      <c r="AE2133" s="23"/>
    </row>
    <row r="2134" spans="26:31" ht="15">
      <c r="Z2134" s="23"/>
      <c r="AE2134" s="23"/>
    </row>
    <row r="2135" spans="26:31" ht="15">
      <c r="Z2135" s="23"/>
      <c r="AE2135" s="23"/>
    </row>
    <row r="2136" spans="26:31" ht="15">
      <c r="Z2136" s="23"/>
      <c r="AE2136" s="23"/>
    </row>
    <row r="2137" spans="26:31" ht="15">
      <c r="Z2137" s="23"/>
      <c r="AE2137" s="23"/>
    </row>
    <row r="2138" spans="26:31" ht="15">
      <c r="Z2138" s="23"/>
      <c r="AE2138" s="23"/>
    </row>
    <row r="2139" spans="26:31" ht="15">
      <c r="Z2139" s="23"/>
      <c r="AE2139" s="23"/>
    </row>
    <row r="2140" spans="26:31" ht="15">
      <c r="Z2140" s="23"/>
      <c r="AE2140" s="23"/>
    </row>
    <row r="2141" spans="26:31" ht="15">
      <c r="Z2141" s="23"/>
      <c r="AE2141" s="23"/>
    </row>
    <row r="2142" spans="26:31" ht="15">
      <c r="Z2142" s="23"/>
      <c r="AE2142" s="23"/>
    </row>
    <row r="2143" spans="26:31" ht="15">
      <c r="Z2143" s="23"/>
      <c r="AE2143" s="23"/>
    </row>
    <row r="2144" spans="26:31" ht="15">
      <c r="Z2144" s="23"/>
      <c r="AE2144" s="23"/>
    </row>
    <row r="2145" spans="26:31" ht="15">
      <c r="Z2145" s="23"/>
      <c r="AE2145" s="23"/>
    </row>
    <row r="2146" spans="26:31" ht="15">
      <c r="Z2146" s="23"/>
      <c r="AE2146" s="23"/>
    </row>
    <row r="2147" spans="26:31" ht="15">
      <c r="Z2147" s="23"/>
      <c r="AE2147" s="23"/>
    </row>
    <row r="2148" spans="26:31" ht="15">
      <c r="Z2148" s="23"/>
      <c r="AE2148" s="23"/>
    </row>
    <row r="2149" spans="26:31" ht="15">
      <c r="Z2149" s="23"/>
      <c r="AE2149" s="23"/>
    </row>
    <row r="2150" spans="26:31" ht="15">
      <c r="Z2150" s="23"/>
      <c r="AE2150" s="23"/>
    </row>
    <row r="2151" spans="26:31" ht="15">
      <c r="Z2151" s="23"/>
      <c r="AE2151" s="23"/>
    </row>
    <row r="2152" spans="26:31" ht="15">
      <c r="Z2152" s="23"/>
      <c r="AE2152" s="23"/>
    </row>
    <row r="2153" spans="26:31" ht="15">
      <c r="Z2153" s="23"/>
      <c r="AE2153" s="23"/>
    </row>
    <row r="2154" spans="26:31" ht="15">
      <c r="Z2154" s="23"/>
      <c r="AE2154" s="23"/>
    </row>
    <row r="2155" spans="26:31" ht="15">
      <c r="Z2155" s="23"/>
      <c r="AE2155" s="23"/>
    </row>
    <row r="2156" spans="26:31" ht="15">
      <c r="Z2156" s="23"/>
      <c r="AE2156" s="23"/>
    </row>
    <row r="2157" spans="26:31" ht="15">
      <c r="Z2157" s="23"/>
      <c r="AE2157" s="23"/>
    </row>
    <row r="2158" spans="26:31" ht="15">
      <c r="Z2158" s="23"/>
      <c r="AE2158" s="23"/>
    </row>
    <row r="2159" spans="26:31" ht="15">
      <c r="Z2159" s="23"/>
      <c r="AE2159" s="23"/>
    </row>
    <row r="2160" spans="26:31" ht="15">
      <c r="Z2160" s="23"/>
      <c r="AE2160" s="23"/>
    </row>
    <row r="2161" spans="26:31" ht="15">
      <c r="Z2161" s="23"/>
      <c r="AE2161" s="23"/>
    </row>
    <row r="2162" spans="26:31" ht="15">
      <c r="Z2162" s="23"/>
      <c r="AE2162" s="23"/>
    </row>
    <row r="2163" spans="26:31" ht="15">
      <c r="Z2163" s="23"/>
      <c r="AE2163" s="23"/>
    </row>
    <row r="2164" spans="26:31" ht="15">
      <c r="Z2164" s="23"/>
      <c r="AE2164" s="23"/>
    </row>
    <row r="2165" spans="26:31" ht="15">
      <c r="Z2165" s="23"/>
      <c r="AE2165" s="23"/>
    </row>
    <row r="2166" spans="26:31" ht="15">
      <c r="Z2166" s="23"/>
      <c r="AE2166" s="23"/>
    </row>
    <row r="2167" spans="26:31" ht="15">
      <c r="Z2167" s="23"/>
      <c r="AE2167" s="23"/>
    </row>
    <row r="2168" spans="26:31" ht="15">
      <c r="Z2168" s="23"/>
      <c r="AE2168" s="23"/>
    </row>
    <row r="2169" spans="26:31" ht="15">
      <c r="Z2169" s="23"/>
      <c r="AE2169" s="23"/>
    </row>
    <row r="2170" spans="26:31" ht="15">
      <c r="Z2170" s="23"/>
      <c r="AE2170" s="23"/>
    </row>
    <row r="2171" spans="26:31" ht="15">
      <c r="Z2171" s="23"/>
      <c r="AE2171" s="23"/>
    </row>
    <row r="2172" spans="26:31" ht="15">
      <c r="Z2172" s="23"/>
      <c r="AE2172" s="23"/>
    </row>
    <row r="2173" spans="26:31" ht="15">
      <c r="Z2173" s="23"/>
      <c r="AE2173" s="23"/>
    </row>
    <row r="2174" spans="26:31" ht="15">
      <c r="Z2174" s="23"/>
      <c r="AE2174" s="23"/>
    </row>
    <row r="2175" spans="26:31" ht="15">
      <c r="Z2175" s="23"/>
      <c r="AE2175" s="23"/>
    </row>
    <row r="2176" spans="26:31" ht="15">
      <c r="Z2176" s="23"/>
      <c r="AE2176" s="23"/>
    </row>
    <row r="2177" spans="26:31" ht="15">
      <c r="Z2177" s="23"/>
      <c r="AE2177" s="23"/>
    </row>
    <row r="2178" spans="26:31" ht="15">
      <c r="Z2178" s="23"/>
      <c r="AE2178" s="23"/>
    </row>
    <row r="2179" spans="26:31" ht="15">
      <c r="Z2179" s="23"/>
      <c r="AE2179" s="23"/>
    </row>
    <row r="2180" spans="26:31" ht="15">
      <c r="Z2180" s="23"/>
      <c r="AE2180" s="23"/>
    </row>
    <row r="2181" spans="26:31" ht="15">
      <c r="Z2181" s="23"/>
      <c r="AE2181" s="23"/>
    </row>
    <row r="2182" spans="26:31" ht="15">
      <c r="Z2182" s="23"/>
      <c r="AE2182" s="23"/>
    </row>
    <row r="2183" spans="26:31" ht="15">
      <c r="Z2183" s="23"/>
      <c r="AE2183" s="23"/>
    </row>
    <row r="2184" spans="26:31" ht="15">
      <c r="Z2184" s="23"/>
      <c r="AE2184" s="23"/>
    </row>
    <row r="2185" spans="26:31" ht="15">
      <c r="Z2185" s="23"/>
      <c r="AE2185" s="23"/>
    </row>
    <row r="2186" spans="26:31" ht="15">
      <c r="Z2186" s="23"/>
      <c r="AE2186" s="23"/>
    </row>
    <row r="2187" spans="26:31" ht="15">
      <c r="Z2187" s="23"/>
      <c r="AE2187" s="23"/>
    </row>
    <row r="2188" spans="26:31" ht="15">
      <c r="Z2188" s="23"/>
      <c r="AE2188" s="23"/>
    </row>
    <row r="2189" spans="26:31" ht="15">
      <c r="Z2189" s="23"/>
      <c r="AE2189" s="23"/>
    </row>
    <row r="2190" spans="26:31" ht="15">
      <c r="Z2190" s="23"/>
      <c r="AE2190" s="23"/>
    </row>
    <row r="2191" spans="26:31" ht="15">
      <c r="Z2191" s="23"/>
      <c r="AE2191" s="23"/>
    </row>
    <row r="2192" spans="26:31" ht="15">
      <c r="Z2192" s="23"/>
      <c r="AE2192" s="23"/>
    </row>
    <row r="2193" spans="26:31" ht="15">
      <c r="Z2193" s="23"/>
      <c r="AE2193" s="23"/>
    </row>
    <row r="2194" spans="26:31" ht="15">
      <c r="Z2194" s="23"/>
      <c r="AE2194" s="23"/>
    </row>
    <row r="2195" spans="26:31" ht="15">
      <c r="Z2195" s="23"/>
      <c r="AE2195" s="23"/>
    </row>
    <row r="2196" spans="26:31" ht="15">
      <c r="Z2196" s="23"/>
      <c r="AE2196" s="23"/>
    </row>
    <row r="2197" spans="26:31" ht="15">
      <c r="Z2197" s="23"/>
      <c r="AE2197" s="23"/>
    </row>
    <row r="2198" spans="26:31" ht="15">
      <c r="Z2198" s="23"/>
      <c r="AE2198" s="23"/>
    </row>
    <row r="2199" spans="26:31" ht="15">
      <c r="Z2199" s="23"/>
      <c r="AE2199" s="23"/>
    </row>
    <row r="2200" spans="26:31" ht="15">
      <c r="Z2200" s="23"/>
      <c r="AE2200" s="23"/>
    </row>
    <row r="2201" spans="26:31" ht="15">
      <c r="Z2201" s="23"/>
      <c r="AE2201" s="23"/>
    </row>
    <row r="2202" spans="26:31" ht="15">
      <c r="Z2202" s="23"/>
      <c r="AE2202" s="23"/>
    </row>
    <row r="2203" spans="26:31" ht="15">
      <c r="Z2203" s="23"/>
      <c r="AE2203" s="23"/>
    </row>
    <row r="2204" spans="26:31" ht="15">
      <c r="Z2204" s="23"/>
      <c r="AE2204" s="23"/>
    </row>
    <row r="2205" spans="26:31" ht="15">
      <c r="Z2205" s="23"/>
      <c r="AE2205" s="23"/>
    </row>
    <row r="2206" spans="26:31" ht="15">
      <c r="Z2206" s="23"/>
      <c r="AE2206" s="23"/>
    </row>
    <row r="2207" spans="26:31" ht="15">
      <c r="Z2207" s="23"/>
      <c r="AE2207" s="23"/>
    </row>
    <row r="2208" spans="26:31" ht="15">
      <c r="Z2208" s="23"/>
      <c r="AE2208" s="23"/>
    </row>
    <row r="2209" spans="26:31" ht="15">
      <c r="Z2209" s="23"/>
      <c r="AE2209" s="23"/>
    </row>
    <row r="2210" spans="26:31" ht="15">
      <c r="Z2210" s="23"/>
      <c r="AE2210" s="23"/>
    </row>
    <row r="2211" spans="26:31" ht="15">
      <c r="Z2211" s="23"/>
      <c r="AE2211" s="23"/>
    </row>
    <row r="2212" spans="26:31" ht="15">
      <c r="Z2212" s="23"/>
      <c r="AE2212" s="23"/>
    </row>
    <row r="2213" spans="26:31" ht="15">
      <c r="Z2213" s="23"/>
      <c r="AE2213" s="23"/>
    </row>
    <row r="2214" spans="26:31" ht="15">
      <c r="Z2214" s="23"/>
      <c r="AE2214" s="23"/>
    </row>
    <row r="2215" spans="26:31" ht="15">
      <c r="Z2215" s="23"/>
      <c r="AE2215" s="23"/>
    </row>
    <row r="2216" spans="26:31" ht="15">
      <c r="Z2216" s="23"/>
      <c r="AE2216" s="23"/>
    </row>
    <row r="2217" spans="26:31" ht="15">
      <c r="Z2217" s="23"/>
      <c r="AE2217" s="23"/>
    </row>
    <row r="2218" spans="26:31" ht="15">
      <c r="Z2218" s="23"/>
      <c r="AE2218" s="23"/>
    </row>
    <row r="2219" spans="26:31" ht="15">
      <c r="Z2219" s="23"/>
      <c r="AE2219" s="23"/>
    </row>
    <row r="2220" spans="26:31" ht="15">
      <c r="Z2220" s="23"/>
      <c r="AE2220" s="23"/>
    </row>
    <row r="2221" spans="26:31" ht="15">
      <c r="Z2221" s="23"/>
      <c r="AE2221" s="23"/>
    </row>
    <row r="2222" spans="26:31" ht="15">
      <c r="Z2222" s="23"/>
      <c r="AE2222" s="23"/>
    </row>
    <row r="2223" spans="26:31" ht="15">
      <c r="Z2223" s="23"/>
      <c r="AE2223" s="23"/>
    </row>
    <row r="2224" spans="26:31" ht="15">
      <c r="Z2224" s="23"/>
      <c r="AE2224" s="23"/>
    </row>
    <row r="2225" spans="26:31" ht="15">
      <c r="Z2225" s="23"/>
      <c r="AE2225" s="23"/>
    </row>
    <row r="2226" spans="26:31" ht="15">
      <c r="Z2226" s="23"/>
      <c r="AE2226" s="23"/>
    </row>
    <row r="2227" spans="26:31" ht="15">
      <c r="Z2227" s="23"/>
      <c r="AE2227" s="23"/>
    </row>
    <row r="2228" spans="26:31" ht="15">
      <c r="Z2228" s="23"/>
      <c r="AE2228" s="23"/>
    </row>
    <row r="2229" spans="26:31" ht="15">
      <c r="Z2229" s="23"/>
      <c r="AE2229" s="23"/>
    </row>
    <row r="2230" spans="26:31" ht="15">
      <c r="Z2230" s="23"/>
      <c r="AE2230" s="23"/>
    </row>
    <row r="2231" spans="26:31" ht="15">
      <c r="Z2231" s="23"/>
      <c r="AE2231" s="23"/>
    </row>
    <row r="2232" spans="26:31" ht="15">
      <c r="Z2232" s="23"/>
      <c r="AE2232" s="23"/>
    </row>
    <row r="2233" spans="26:31" ht="15">
      <c r="Z2233" s="23"/>
      <c r="AE2233" s="23"/>
    </row>
    <row r="2234" spans="26:31" ht="15">
      <c r="Z2234" s="23"/>
      <c r="AE2234" s="23"/>
    </row>
    <row r="2235" spans="26:31" ht="15">
      <c r="Z2235" s="23"/>
      <c r="AE2235" s="23"/>
    </row>
    <row r="2236" spans="26:31" ht="15">
      <c r="Z2236" s="23"/>
      <c r="AE2236" s="23"/>
    </row>
    <row r="2237" spans="26:31" ht="15">
      <c r="Z2237" s="23"/>
      <c r="AE2237" s="23"/>
    </row>
    <row r="2238" spans="26:31" ht="15">
      <c r="Z2238" s="23"/>
      <c r="AE2238" s="23"/>
    </row>
    <row r="2239" spans="26:31" ht="15">
      <c r="Z2239" s="23"/>
      <c r="AE2239" s="23"/>
    </row>
    <row r="2240" spans="26:31" ht="15">
      <c r="Z2240" s="23"/>
      <c r="AE2240" s="23"/>
    </row>
    <row r="2241" spans="26:31" ht="15">
      <c r="Z2241" s="23"/>
      <c r="AE2241" s="23"/>
    </row>
    <row r="2242" spans="26:31" ht="15">
      <c r="Z2242" s="23"/>
      <c r="AE2242" s="23"/>
    </row>
    <row r="2243" spans="26:31" ht="15">
      <c r="Z2243" s="23"/>
      <c r="AE2243" s="23"/>
    </row>
    <row r="2244" spans="26:31" ht="15">
      <c r="Z2244" s="23"/>
      <c r="AE2244" s="23"/>
    </row>
    <row r="2245" spans="26:31" ht="15">
      <c r="Z2245" s="23"/>
      <c r="AE2245" s="23"/>
    </row>
    <row r="2246" spans="26:31" ht="15">
      <c r="Z2246" s="23"/>
      <c r="AE2246" s="23"/>
    </row>
    <row r="2247" spans="26:31" ht="15">
      <c r="Z2247" s="23"/>
      <c r="AE2247" s="23"/>
    </row>
    <row r="2248" spans="26:31" ht="15">
      <c r="Z2248" s="23"/>
      <c r="AE2248" s="23"/>
    </row>
    <row r="2249" spans="26:31" ht="15">
      <c r="Z2249" s="23"/>
      <c r="AE2249" s="23"/>
    </row>
    <row r="2250" spans="26:31" ht="15">
      <c r="Z2250" s="23"/>
      <c r="AE2250" s="23"/>
    </row>
    <row r="2251" spans="26:31" ht="15">
      <c r="Z2251" s="23"/>
      <c r="AE2251" s="23"/>
    </row>
    <row r="2252" spans="26:31" ht="15">
      <c r="Z2252" s="23"/>
      <c r="AE2252" s="23"/>
    </row>
    <row r="2253" spans="26:31" ht="15">
      <c r="Z2253" s="23"/>
      <c r="AE2253" s="23"/>
    </row>
    <row r="2254" spans="26:31" ht="15">
      <c r="Z2254" s="23"/>
      <c r="AE2254" s="23"/>
    </row>
    <row r="2255" spans="26:31" ht="15">
      <c r="Z2255" s="23"/>
      <c r="AE2255" s="23"/>
    </row>
    <row r="2256" spans="26:31" ht="15">
      <c r="Z2256" s="23"/>
      <c r="AE2256" s="23"/>
    </row>
    <row r="2257" spans="26:31" ht="15">
      <c r="Z2257" s="23"/>
      <c r="AE2257" s="23"/>
    </row>
    <row r="2258" spans="26:31" ht="15">
      <c r="Z2258" s="23"/>
      <c r="AE2258" s="23"/>
    </row>
    <row r="2259" spans="26:31" ht="15">
      <c r="Z2259" s="23"/>
      <c r="AE2259" s="23"/>
    </row>
    <row r="2260" spans="26:31" ht="15">
      <c r="Z2260" s="23"/>
      <c r="AE2260" s="23"/>
    </row>
    <row r="2261" spans="26:31" ht="15">
      <c r="Z2261" s="23"/>
      <c r="AE2261" s="23"/>
    </row>
    <row r="2262" spans="26:31" ht="15">
      <c r="Z2262" s="23"/>
      <c r="AE2262" s="23"/>
    </row>
    <row r="2263" spans="26:31" ht="15">
      <c r="Z2263" s="23"/>
      <c r="AE2263" s="23"/>
    </row>
    <row r="2264" spans="26:31" ht="15">
      <c r="Z2264" s="23"/>
      <c r="AE2264" s="23"/>
    </row>
    <row r="2265" spans="26:31" ht="15">
      <c r="Z2265" s="23"/>
      <c r="AE2265" s="23"/>
    </row>
    <row r="2266" spans="26:31" ht="15">
      <c r="Z2266" s="23"/>
      <c r="AE2266" s="23"/>
    </row>
    <row r="2267" spans="26:31" ht="15">
      <c r="Z2267" s="23"/>
      <c r="AE2267" s="23"/>
    </row>
    <row r="2268" spans="26:31" ht="15">
      <c r="Z2268" s="23"/>
      <c r="AE2268" s="23"/>
    </row>
    <row r="2269" spans="26:31" ht="15">
      <c r="Z2269" s="23"/>
      <c r="AE2269" s="23"/>
    </row>
    <row r="2270" spans="26:31" ht="15">
      <c r="Z2270" s="23"/>
      <c r="AE2270" s="23"/>
    </row>
    <row r="2271" spans="26:31" ht="15">
      <c r="Z2271" s="23"/>
      <c r="AE2271" s="23"/>
    </row>
    <row r="2272" spans="26:31" ht="15">
      <c r="Z2272" s="23"/>
      <c r="AE2272" s="23"/>
    </row>
    <row r="2273" spans="26:31" ht="15">
      <c r="Z2273" s="23"/>
      <c r="AE2273" s="23"/>
    </row>
    <row r="2274" spans="26:31" ht="15">
      <c r="Z2274" s="23"/>
      <c r="AE2274" s="23"/>
    </row>
    <row r="2275" spans="26:31" ht="15">
      <c r="Z2275" s="23"/>
      <c r="AE2275" s="23"/>
    </row>
    <row r="2276" spans="26:31" ht="15">
      <c r="Z2276" s="23"/>
      <c r="AE2276" s="23"/>
    </row>
    <row r="2277" spans="26:31" ht="15">
      <c r="Z2277" s="23"/>
      <c r="AE2277" s="23"/>
    </row>
    <row r="2278" spans="26:31" ht="15">
      <c r="Z2278" s="23"/>
      <c r="AE2278" s="23"/>
    </row>
    <row r="2279" spans="26:31" ht="15">
      <c r="Z2279" s="23"/>
      <c r="AE2279" s="23"/>
    </row>
    <row r="2280" spans="26:31" ht="15">
      <c r="Z2280" s="23"/>
      <c r="AE2280" s="23"/>
    </row>
    <row r="2281" spans="26:31" ht="15">
      <c r="Z2281" s="23"/>
      <c r="AE2281" s="23"/>
    </row>
    <row r="2282" spans="26:31" ht="15">
      <c r="Z2282" s="23"/>
      <c r="AE2282" s="23"/>
    </row>
    <row r="2283" spans="26:31" ht="15">
      <c r="Z2283" s="23"/>
      <c r="AE2283" s="23"/>
    </row>
    <row r="2284" spans="26:31" ht="15">
      <c r="Z2284" s="23"/>
      <c r="AE2284" s="23"/>
    </row>
    <row r="2285" spans="26:31" ht="15">
      <c r="Z2285" s="23"/>
      <c r="AE2285" s="23"/>
    </row>
    <row r="2286" spans="26:31" ht="15">
      <c r="Z2286" s="23"/>
      <c r="AE2286" s="23"/>
    </row>
    <row r="2287" spans="26:31" ht="15">
      <c r="Z2287" s="23"/>
      <c r="AE2287" s="23"/>
    </row>
    <row r="2288" spans="26:31" ht="15">
      <c r="Z2288" s="23"/>
      <c r="AE2288" s="23"/>
    </row>
    <row r="2289" spans="26:31" ht="15">
      <c r="Z2289" s="23"/>
      <c r="AE2289" s="23"/>
    </row>
    <row r="2290" spans="26:31" ht="15">
      <c r="Z2290" s="23"/>
      <c r="AE2290" s="23"/>
    </row>
    <row r="2291" spans="26:31" ht="15">
      <c r="Z2291" s="23"/>
      <c r="AE2291" s="23"/>
    </row>
    <row r="2292" spans="26:31" ht="15">
      <c r="Z2292" s="23"/>
      <c r="AE2292" s="23"/>
    </row>
    <row r="2293" spans="26:31" ht="15">
      <c r="Z2293" s="23"/>
      <c r="AE2293" s="23"/>
    </row>
    <row r="2294" spans="26:31" ht="15">
      <c r="Z2294" s="23"/>
      <c r="AE2294" s="23"/>
    </row>
    <row r="2295" spans="26:31" ht="15">
      <c r="Z2295" s="23"/>
      <c r="AE2295" s="23"/>
    </row>
    <row r="2296" spans="26:31" ht="15">
      <c r="Z2296" s="23"/>
      <c r="AE2296" s="23"/>
    </row>
    <row r="2297" spans="26:31" ht="15">
      <c r="Z2297" s="23"/>
      <c r="AE2297" s="23"/>
    </row>
    <row r="2298" spans="26:31" ht="15">
      <c r="Z2298" s="23"/>
      <c r="AE2298" s="23"/>
    </row>
    <row r="2299" spans="26:31" ht="15">
      <c r="Z2299" s="23"/>
      <c r="AE2299" s="23"/>
    </row>
    <row r="2300" spans="26:31" ht="15">
      <c r="Z2300" s="23"/>
      <c r="AE2300" s="23"/>
    </row>
    <row r="2301" spans="26:31" ht="15">
      <c r="Z2301" s="23"/>
      <c r="AE2301" s="23"/>
    </row>
    <row r="2302" spans="26:31" ht="15">
      <c r="Z2302" s="23"/>
      <c r="AE2302" s="23"/>
    </row>
    <row r="2303" spans="26:31" ht="15">
      <c r="Z2303" s="23"/>
      <c r="AE2303" s="23"/>
    </row>
    <row r="2304" spans="26:31" ht="15">
      <c r="Z2304" s="23"/>
      <c r="AE2304" s="23"/>
    </row>
    <row r="2305" spans="26:31" ht="15">
      <c r="Z2305" s="23"/>
      <c r="AE2305" s="23"/>
    </row>
    <row r="2306" spans="26:31" ht="15">
      <c r="Z2306" s="23"/>
      <c r="AE2306" s="23"/>
    </row>
    <row r="2307" spans="26:31" ht="15">
      <c r="Z2307" s="23"/>
      <c r="AE2307" s="23"/>
    </row>
    <row r="2308" spans="26:31" ht="15">
      <c r="Z2308" s="23"/>
      <c r="AE2308" s="23"/>
    </row>
    <row r="2309" spans="26:31" ht="15">
      <c r="Z2309" s="23"/>
      <c r="AE2309" s="23"/>
    </row>
    <row r="2310" spans="26:31" ht="15">
      <c r="Z2310" s="23"/>
      <c r="AE2310" s="23"/>
    </row>
    <row r="2311" spans="26:31" ht="15">
      <c r="Z2311" s="23"/>
      <c r="AE2311" s="23"/>
    </row>
    <row r="2312" spans="26:31" ht="15">
      <c r="Z2312" s="23"/>
      <c r="AE2312" s="23"/>
    </row>
    <row r="2313" spans="26:31" ht="15">
      <c r="Z2313" s="23"/>
      <c r="AE2313" s="23"/>
    </row>
    <row r="2314" spans="26:31" ht="15">
      <c r="Z2314" s="23"/>
      <c r="AE2314" s="23"/>
    </row>
    <row r="2315" spans="26:31" ht="15">
      <c r="Z2315" s="23"/>
      <c r="AE2315" s="23"/>
    </row>
    <row r="2316" spans="26:31" ht="15">
      <c r="Z2316" s="23"/>
      <c r="AE2316" s="23"/>
    </row>
    <row r="2317" spans="26:31" ht="15">
      <c r="Z2317" s="23"/>
      <c r="AE2317" s="23"/>
    </row>
    <row r="2318" spans="26:31" ht="15">
      <c r="Z2318" s="23"/>
      <c r="AE2318" s="23"/>
    </row>
    <row r="2319" spans="26:31" ht="15">
      <c r="Z2319" s="23"/>
      <c r="AE2319" s="23"/>
    </row>
    <row r="2320" spans="26:31" ht="15">
      <c r="Z2320" s="23"/>
      <c r="AE2320" s="23"/>
    </row>
    <row r="2321" spans="26:31" ht="15">
      <c r="Z2321" s="23"/>
      <c r="AE2321" s="23"/>
    </row>
    <row r="2322" spans="26:31" ht="15">
      <c r="Z2322" s="23"/>
      <c r="AE2322" s="23"/>
    </row>
    <row r="2323" spans="26:31" ht="15">
      <c r="Z2323" s="23"/>
      <c r="AE2323" s="23"/>
    </row>
    <row r="2324" spans="26:31" ht="15">
      <c r="Z2324" s="23"/>
      <c r="AE2324" s="23"/>
    </row>
    <row r="2325" spans="26:31" ht="15">
      <c r="Z2325" s="23"/>
      <c r="AE2325" s="23"/>
    </row>
    <row r="2326" spans="26:31" ht="15">
      <c r="Z2326" s="23"/>
      <c r="AE2326" s="23"/>
    </row>
    <row r="2327" spans="26:31" ht="15">
      <c r="Z2327" s="23"/>
      <c r="AE2327" s="23"/>
    </row>
    <row r="2328" spans="26:31" ht="15">
      <c r="Z2328" s="23"/>
      <c r="AE2328" s="23"/>
    </row>
    <row r="2329" spans="26:31" ht="15">
      <c r="Z2329" s="23"/>
      <c r="AE2329" s="23"/>
    </row>
    <row r="2330" spans="26:31" ht="15">
      <c r="Z2330" s="23"/>
      <c r="AE2330" s="23"/>
    </row>
    <row r="2331" spans="26:31" ht="15">
      <c r="Z2331" s="23"/>
      <c r="AE2331" s="23"/>
    </row>
    <row r="2332" spans="26:31" ht="15">
      <c r="Z2332" s="23"/>
      <c r="AE2332" s="23"/>
    </row>
    <row r="2333" spans="26:31" ht="15">
      <c r="Z2333" s="23"/>
      <c r="AE2333" s="23"/>
    </row>
    <row r="2334" spans="26:31" ht="15">
      <c r="Z2334" s="23"/>
      <c r="AE2334" s="23"/>
    </row>
    <row r="2335" spans="26:31" ht="15">
      <c r="Z2335" s="23"/>
      <c r="AE2335" s="23"/>
    </row>
    <row r="2336" spans="26:31" ht="15">
      <c r="Z2336" s="23"/>
      <c r="AE2336" s="23"/>
    </row>
    <row r="2337" spans="26:31" ht="15">
      <c r="Z2337" s="23"/>
      <c r="AE2337" s="23"/>
    </row>
    <row r="2338" spans="26:31" ht="15">
      <c r="Z2338" s="23"/>
      <c r="AE2338" s="23"/>
    </row>
    <row r="2339" spans="26:31" ht="15">
      <c r="Z2339" s="23"/>
      <c r="AE2339" s="23"/>
    </row>
    <row r="2340" spans="26:31" ht="15">
      <c r="Z2340" s="23"/>
      <c r="AE2340" s="23"/>
    </row>
    <row r="2341" spans="26:31" ht="15">
      <c r="Z2341" s="23"/>
      <c r="AE2341" s="23"/>
    </row>
    <row r="2342" spans="26:31" ht="15">
      <c r="Z2342" s="23"/>
      <c r="AE2342" s="23"/>
    </row>
    <row r="2343" spans="26:31" ht="15">
      <c r="Z2343" s="23"/>
      <c r="AE2343" s="23"/>
    </row>
    <row r="2344" spans="26:31" ht="15">
      <c r="Z2344" s="23"/>
      <c r="AE2344" s="23"/>
    </row>
    <row r="2345" spans="26:31" ht="15">
      <c r="Z2345" s="23"/>
      <c r="AE2345" s="23"/>
    </row>
    <row r="2346" spans="26:31" ht="15">
      <c r="Z2346" s="23"/>
      <c r="AE2346" s="23"/>
    </row>
    <row r="2347" spans="26:31" ht="15">
      <c r="Z2347" s="23"/>
      <c r="AE2347" s="23"/>
    </row>
    <row r="2348" spans="26:31" ht="15">
      <c r="Z2348" s="23"/>
      <c r="AE2348" s="23"/>
    </row>
    <row r="2349" spans="26:31" ht="15">
      <c r="Z2349" s="23"/>
      <c r="AE2349" s="23"/>
    </row>
    <row r="2350" spans="26:31" ht="15">
      <c r="Z2350" s="23"/>
      <c r="AE2350" s="23"/>
    </row>
    <row r="2351" spans="26:31" ht="15">
      <c r="Z2351" s="23"/>
      <c r="AE2351" s="23"/>
    </row>
    <row r="2352" spans="26:31" ht="15">
      <c r="Z2352" s="23"/>
      <c r="AE2352" s="23"/>
    </row>
    <row r="2353" spans="26:31" ht="15">
      <c r="Z2353" s="23"/>
      <c r="AE2353" s="23"/>
    </row>
    <row r="2354" spans="26:31" ht="15">
      <c r="Z2354" s="23"/>
      <c r="AE2354" s="23"/>
    </row>
    <row r="2355" spans="26:31" ht="15">
      <c r="Z2355" s="23"/>
      <c r="AE2355" s="23"/>
    </row>
    <row r="2356" spans="26:31" ht="15">
      <c r="Z2356" s="23"/>
      <c r="AE2356" s="23"/>
    </row>
    <row r="2357" spans="26:31" ht="15">
      <c r="Z2357" s="23"/>
      <c r="AE2357" s="23"/>
    </row>
    <row r="2358" spans="26:31" ht="15">
      <c r="Z2358" s="23"/>
      <c r="AE2358" s="23"/>
    </row>
    <row r="2359" spans="26:31" ht="15">
      <c r="Z2359" s="23"/>
      <c r="AE2359" s="23"/>
    </row>
    <row r="2360" spans="26:31" ht="15">
      <c r="Z2360" s="23"/>
      <c r="AE2360" s="23"/>
    </row>
    <row r="2361" spans="26:31" ht="15">
      <c r="Z2361" s="23"/>
      <c r="AE2361" s="23"/>
    </row>
    <row r="2362" spans="26:31" ht="15">
      <c r="Z2362" s="23"/>
      <c r="AE2362" s="23"/>
    </row>
    <row r="2363" spans="26:31" ht="15">
      <c r="Z2363" s="23"/>
      <c r="AE2363" s="23"/>
    </row>
    <row r="2364" spans="26:31" ht="15">
      <c r="Z2364" s="23"/>
      <c r="AE2364" s="23"/>
    </row>
    <row r="2365" spans="26:31" ht="15">
      <c r="Z2365" s="23"/>
      <c r="AE2365" s="23"/>
    </row>
    <row r="2366" spans="26:31" ht="15">
      <c r="Z2366" s="23"/>
      <c r="AE2366" s="23"/>
    </row>
    <row r="2367" spans="26:31" ht="15">
      <c r="Z2367" s="23"/>
      <c r="AE2367" s="23"/>
    </row>
    <row r="2368" spans="26:31" ht="15">
      <c r="Z2368" s="23"/>
      <c r="AE2368" s="23"/>
    </row>
    <row r="2369" spans="26:31" ht="15">
      <c r="Z2369" s="23"/>
      <c r="AE2369" s="23"/>
    </row>
    <row r="2370" spans="26:31" ht="15">
      <c r="Z2370" s="23"/>
      <c r="AE2370" s="23"/>
    </row>
    <row r="2371" spans="26:31" ht="15">
      <c r="Z2371" s="23"/>
      <c r="AE2371" s="23"/>
    </row>
    <row r="2372" spans="26:31" ht="15">
      <c r="Z2372" s="23"/>
      <c r="AE2372" s="23"/>
    </row>
    <row r="2373" spans="26:31" ht="15">
      <c r="Z2373" s="23"/>
      <c r="AE2373" s="23"/>
    </row>
    <row r="2374" spans="26:31" ht="15">
      <c r="Z2374" s="23"/>
      <c r="AE2374" s="23"/>
    </row>
    <row r="2375" spans="26:31" ht="15">
      <c r="Z2375" s="23"/>
      <c r="AE2375" s="23"/>
    </row>
    <row r="2376" spans="26:31" ht="15">
      <c r="Z2376" s="23"/>
      <c r="AE2376" s="23"/>
    </row>
    <row r="2377" spans="26:31" ht="15">
      <c r="Z2377" s="23"/>
      <c r="AE2377" s="23"/>
    </row>
    <row r="2378" spans="26:31" ht="15">
      <c r="Z2378" s="23"/>
      <c r="AE2378" s="23"/>
    </row>
    <row r="2379" spans="26:31" ht="15">
      <c r="Z2379" s="23"/>
      <c r="AE2379" s="23"/>
    </row>
    <row r="2380" spans="26:31" ht="15">
      <c r="Z2380" s="23"/>
      <c r="AE2380" s="23"/>
    </row>
    <row r="2381" spans="26:31" ht="15">
      <c r="Z2381" s="23"/>
      <c r="AE2381" s="23"/>
    </row>
    <row r="2382" spans="26:31" ht="15">
      <c r="Z2382" s="23"/>
      <c r="AE2382" s="23"/>
    </row>
    <row r="2383" spans="26:31" ht="15">
      <c r="Z2383" s="23"/>
      <c r="AE2383" s="23"/>
    </row>
    <row r="2384" spans="26:31" ht="15">
      <c r="Z2384" s="23"/>
      <c r="AE2384" s="23"/>
    </row>
    <row r="2385" spans="26:31" ht="15">
      <c r="Z2385" s="23"/>
      <c r="AE2385" s="23"/>
    </row>
    <row r="2386" spans="26:31" ht="15">
      <c r="Z2386" s="23"/>
      <c r="AE2386" s="23"/>
    </row>
    <row r="2387" spans="26:31" ht="15">
      <c r="Z2387" s="23"/>
      <c r="AE2387" s="23"/>
    </row>
    <row r="2388" spans="26:31" ht="15">
      <c r="Z2388" s="23"/>
      <c r="AE2388" s="23"/>
    </row>
    <row r="2389" spans="26:31" ht="15">
      <c r="Z2389" s="23"/>
      <c r="AE2389" s="23"/>
    </row>
    <row r="2390" spans="26:31" ht="15">
      <c r="Z2390" s="23"/>
      <c r="AE2390" s="23"/>
    </row>
    <row r="2391" spans="26:31" ht="15">
      <c r="Z2391" s="23"/>
      <c r="AE2391" s="23"/>
    </row>
    <row r="2392" spans="26:31" ht="15">
      <c r="Z2392" s="23"/>
      <c r="AE2392" s="23"/>
    </row>
    <row r="2393" spans="26:31" ht="15">
      <c r="Z2393" s="23"/>
      <c r="AE2393" s="23"/>
    </row>
    <row r="2394" spans="26:31" ht="15">
      <c r="Z2394" s="23"/>
      <c r="AE2394" s="23"/>
    </row>
    <row r="2395" spans="26:31" ht="15">
      <c r="Z2395" s="23"/>
      <c r="AE2395" s="23"/>
    </row>
    <row r="2396" spans="26:31" ht="15">
      <c r="Z2396" s="23"/>
      <c r="AE2396" s="23"/>
    </row>
    <row r="2397" spans="26:31" ht="15">
      <c r="Z2397" s="23"/>
      <c r="AE2397" s="23"/>
    </row>
    <row r="2398" spans="26:31" ht="15">
      <c r="Z2398" s="23"/>
      <c r="AE2398" s="23"/>
    </row>
    <row r="2399" spans="26:31" ht="15">
      <c r="Z2399" s="23"/>
      <c r="AE2399" s="23"/>
    </row>
    <row r="2400" spans="26:31" ht="15">
      <c r="Z2400" s="23"/>
      <c r="AE2400" s="23"/>
    </row>
    <row r="2401" spans="26:31" ht="15">
      <c r="Z2401" s="23"/>
      <c r="AE2401" s="23"/>
    </row>
    <row r="2402" spans="26:31" ht="15">
      <c r="Z2402" s="23"/>
      <c r="AE2402" s="23"/>
    </row>
    <row r="2403" spans="26:31" ht="15">
      <c r="Z2403" s="23"/>
      <c r="AE2403" s="23"/>
    </row>
    <row r="2404" spans="26:31" ht="15">
      <c r="Z2404" s="23"/>
      <c r="AE2404" s="23"/>
    </row>
    <row r="2405" spans="26:31" ht="15">
      <c r="Z2405" s="23"/>
      <c r="AE2405" s="23"/>
    </row>
    <row r="2406" spans="26:31" ht="15">
      <c r="Z2406" s="23"/>
      <c r="AE2406" s="23"/>
    </row>
    <row r="2407" spans="26:31" ht="15">
      <c r="Z2407" s="23"/>
      <c r="AE2407" s="23"/>
    </row>
    <row r="2408" spans="26:31" ht="15">
      <c r="Z2408" s="23"/>
      <c r="AE2408" s="23"/>
    </row>
    <row r="2409" spans="26:31" ht="15">
      <c r="Z2409" s="23"/>
      <c r="AE2409" s="23"/>
    </row>
    <row r="2410" spans="26:31" ht="15">
      <c r="Z2410" s="23"/>
      <c r="AE2410" s="23"/>
    </row>
    <row r="2411" spans="26:31" ht="15">
      <c r="Z2411" s="23"/>
      <c r="AE2411" s="23"/>
    </row>
    <row r="2412" spans="26:31" ht="15">
      <c r="Z2412" s="23"/>
      <c r="AE2412" s="23"/>
    </row>
    <row r="2413" spans="26:31" ht="15">
      <c r="Z2413" s="23"/>
      <c r="AE2413" s="23"/>
    </row>
    <row r="2414" spans="26:31" ht="15">
      <c r="Z2414" s="23"/>
      <c r="AE2414" s="23"/>
    </row>
    <row r="2415" spans="26:31" ht="15">
      <c r="Z2415" s="23"/>
      <c r="AE2415" s="23"/>
    </row>
    <row r="2416" spans="26:31" ht="15">
      <c r="Z2416" s="23"/>
      <c r="AE2416" s="23"/>
    </row>
    <row r="2417" spans="26:31" ht="15">
      <c r="Z2417" s="23"/>
      <c r="AE2417" s="23"/>
    </row>
    <row r="2418" spans="26:31" ht="15">
      <c r="Z2418" s="23"/>
      <c r="AE2418" s="23"/>
    </row>
    <row r="2419" spans="26:31" ht="15">
      <c r="Z2419" s="23"/>
      <c r="AE2419" s="23"/>
    </row>
    <row r="2420" spans="26:31" ht="15">
      <c r="Z2420" s="23"/>
      <c r="AE2420" s="23"/>
    </row>
    <row r="2421" spans="26:31" ht="15">
      <c r="Z2421" s="23"/>
      <c r="AE2421" s="23"/>
    </row>
    <row r="2422" spans="26:31" ht="15">
      <c r="Z2422" s="23"/>
      <c r="AE2422" s="23"/>
    </row>
    <row r="2423" spans="26:31" ht="15">
      <c r="Z2423" s="23"/>
      <c r="AE2423" s="23"/>
    </row>
    <row r="2424" spans="26:31" ht="15">
      <c r="Z2424" s="23"/>
      <c r="AE2424" s="23"/>
    </row>
    <row r="2425" spans="26:31" ht="15">
      <c r="Z2425" s="23"/>
      <c r="AE2425" s="23"/>
    </row>
    <row r="2426" spans="26:31" ht="15">
      <c r="Z2426" s="23"/>
      <c r="AE2426" s="23"/>
    </row>
    <row r="2427" spans="26:31" ht="15">
      <c r="Z2427" s="23"/>
      <c r="AE2427" s="23"/>
    </row>
    <row r="2428" spans="26:31" ht="15">
      <c r="Z2428" s="23"/>
      <c r="AE2428" s="23"/>
    </row>
    <row r="2429" spans="26:31" ht="15">
      <c r="Z2429" s="23"/>
      <c r="AE2429" s="23"/>
    </row>
    <row r="2430" spans="26:31" ht="15">
      <c r="Z2430" s="23"/>
      <c r="AE2430" s="23"/>
    </row>
    <row r="2431" spans="26:31" ht="15">
      <c r="Z2431" s="23"/>
      <c r="AE2431" s="23"/>
    </row>
    <row r="2432" spans="26:31" ht="15">
      <c r="Z2432" s="23"/>
      <c r="AE2432" s="23"/>
    </row>
    <row r="2433" spans="26:31" ht="15">
      <c r="Z2433" s="23"/>
      <c r="AE2433" s="23"/>
    </row>
    <row r="2434" spans="26:31" ht="15">
      <c r="Z2434" s="23"/>
      <c r="AE2434" s="23"/>
    </row>
    <row r="2435" spans="26:31" ht="15">
      <c r="Z2435" s="23"/>
      <c r="AE2435" s="23"/>
    </row>
    <row r="2436" spans="26:31" ht="15">
      <c r="Z2436" s="23"/>
      <c r="AE2436" s="23"/>
    </row>
    <row r="2437" spans="26:31" ht="15">
      <c r="Z2437" s="23"/>
      <c r="AE2437" s="23"/>
    </row>
    <row r="2438" spans="26:31" ht="15">
      <c r="Z2438" s="23"/>
      <c r="AE2438" s="23"/>
    </row>
    <row r="2439" spans="26:31" ht="15">
      <c r="Z2439" s="23"/>
      <c r="AE2439" s="23"/>
    </row>
    <row r="2440" spans="26:31" ht="15">
      <c r="Z2440" s="23"/>
      <c r="AE2440" s="23"/>
    </row>
    <row r="2441" spans="26:31" ht="15">
      <c r="Z2441" s="23"/>
      <c r="AE2441" s="23"/>
    </row>
    <row r="2442" spans="26:31" ht="15">
      <c r="Z2442" s="23"/>
      <c r="AE2442" s="23"/>
    </row>
    <row r="2443" spans="26:31" ht="15">
      <c r="Z2443" s="23"/>
      <c r="AE2443" s="23"/>
    </row>
    <row r="2444" spans="26:31" ht="15">
      <c r="Z2444" s="23"/>
      <c r="AE2444" s="23"/>
    </row>
    <row r="2445" spans="26:31" ht="15">
      <c r="Z2445" s="23"/>
      <c r="AE2445" s="23"/>
    </row>
    <row r="2446" spans="26:31" ht="15">
      <c r="Z2446" s="23"/>
      <c r="AE2446" s="23"/>
    </row>
    <row r="2447" spans="26:31" ht="15">
      <c r="Z2447" s="23"/>
      <c r="AE2447" s="23"/>
    </row>
    <row r="2448" spans="26:31" ht="15">
      <c r="Z2448" s="23"/>
      <c r="AE2448" s="23"/>
    </row>
    <row r="2449" spans="26:31" ht="15">
      <c r="Z2449" s="23"/>
      <c r="AE2449" s="23"/>
    </row>
    <row r="2450" spans="26:31" ht="15">
      <c r="Z2450" s="23"/>
      <c r="AE2450" s="23"/>
    </row>
    <row r="2451" spans="26:31" ht="15">
      <c r="Z2451" s="23"/>
      <c r="AE2451" s="23"/>
    </row>
    <row r="2452" spans="26:31" ht="15">
      <c r="Z2452" s="23"/>
      <c r="AE2452" s="23"/>
    </row>
    <row r="2453" spans="26:31" ht="15">
      <c r="Z2453" s="23"/>
      <c r="AE2453" s="23"/>
    </row>
    <row r="2454" spans="26:31" ht="15">
      <c r="Z2454" s="23"/>
      <c r="AE2454" s="23"/>
    </row>
    <row r="2455" spans="26:31" ht="15">
      <c r="Z2455" s="23"/>
      <c r="AE2455" s="23"/>
    </row>
    <row r="2456" spans="26:31" ht="15">
      <c r="Z2456" s="23"/>
      <c r="AE2456" s="23"/>
    </row>
    <row r="2457" spans="26:31" ht="15">
      <c r="Z2457" s="23"/>
      <c r="AE2457" s="23"/>
    </row>
    <row r="2458" spans="26:31" ht="15">
      <c r="Z2458" s="23"/>
      <c r="AE2458" s="23"/>
    </row>
    <row r="2459" spans="26:31" ht="15">
      <c r="Z2459" s="23"/>
      <c r="AE2459" s="23"/>
    </row>
    <row r="2460" spans="26:31" ht="15">
      <c r="Z2460" s="23"/>
      <c r="AE2460" s="23"/>
    </row>
    <row r="2461" spans="26:31" ht="15">
      <c r="Z2461" s="23"/>
      <c r="AE2461" s="23"/>
    </row>
    <row r="2462" spans="26:31" ht="15">
      <c r="Z2462" s="23"/>
      <c r="AE2462" s="23"/>
    </row>
    <row r="2463" spans="26:31" ht="15">
      <c r="Z2463" s="23"/>
      <c r="AE2463" s="23"/>
    </row>
    <row r="2464" spans="26:31" ht="15">
      <c r="Z2464" s="23"/>
      <c r="AE2464" s="23"/>
    </row>
    <row r="2465" spans="26:31" ht="15">
      <c r="Z2465" s="23"/>
      <c r="AE2465" s="23"/>
    </row>
    <row r="2466" spans="26:31" ht="15">
      <c r="Z2466" s="23"/>
      <c r="AE2466" s="23"/>
    </row>
    <row r="2467" spans="26:31" ht="15">
      <c r="Z2467" s="23"/>
      <c r="AE2467" s="23"/>
    </row>
    <row r="2468" spans="26:31" ht="15">
      <c r="Z2468" s="23"/>
      <c r="AE2468" s="23"/>
    </row>
    <row r="2469" spans="26:31" ht="15">
      <c r="Z2469" s="23"/>
      <c r="AE2469" s="23"/>
    </row>
    <row r="2470" spans="26:31" ht="15">
      <c r="Z2470" s="23"/>
      <c r="AE2470" s="23"/>
    </row>
    <row r="2471" spans="26:31" ht="15">
      <c r="Z2471" s="23"/>
      <c r="AE2471" s="23"/>
    </row>
    <row r="2472" spans="26:31" ht="15">
      <c r="Z2472" s="23"/>
      <c r="AE2472" s="23"/>
    </row>
    <row r="2473" spans="26:31" ht="15">
      <c r="Z2473" s="23"/>
      <c r="AE2473" s="23"/>
    </row>
    <row r="2474" spans="26:31" ht="15">
      <c r="Z2474" s="23"/>
      <c r="AE2474" s="23"/>
    </row>
    <row r="2475" spans="26:31" ht="15">
      <c r="Z2475" s="23"/>
      <c r="AE2475" s="23"/>
    </row>
    <row r="2476" spans="26:31" ht="15">
      <c r="Z2476" s="23"/>
      <c r="AE2476" s="23"/>
    </row>
    <row r="2477" spans="26:31" ht="15">
      <c r="Z2477" s="23"/>
      <c r="AE2477" s="23"/>
    </row>
    <row r="2478" spans="26:31" ht="15">
      <c r="Z2478" s="23"/>
      <c r="AE2478" s="23"/>
    </row>
    <row r="2479" spans="26:31" ht="15">
      <c r="Z2479" s="23"/>
      <c r="AE2479" s="23"/>
    </row>
    <row r="2480" spans="26:31" ht="15">
      <c r="Z2480" s="23"/>
      <c r="AE2480" s="23"/>
    </row>
    <row r="2481" spans="26:31" ht="15">
      <c r="Z2481" s="23"/>
      <c r="AE2481" s="23"/>
    </row>
    <row r="2482" spans="26:31" ht="15">
      <c r="Z2482" s="23"/>
      <c r="AE2482" s="23"/>
    </row>
    <row r="2483" spans="26:31" ht="15">
      <c r="Z2483" s="23"/>
      <c r="AE2483" s="23"/>
    </row>
    <row r="2484" spans="26:31" ht="15">
      <c r="Z2484" s="23"/>
      <c r="AE2484" s="23"/>
    </row>
    <row r="2485" spans="26:31" ht="15">
      <c r="Z2485" s="23"/>
      <c r="AE2485" s="23"/>
    </row>
    <row r="2486" spans="26:31" ht="15">
      <c r="Z2486" s="23"/>
      <c r="AE2486" s="23"/>
    </row>
    <row r="2487" spans="26:31" ht="15">
      <c r="Z2487" s="23"/>
      <c r="AE2487" s="23"/>
    </row>
    <row r="2488" spans="26:31" ht="15">
      <c r="Z2488" s="23"/>
      <c r="AE2488" s="23"/>
    </row>
    <row r="2489" spans="26:31" ht="15">
      <c r="Z2489" s="23"/>
      <c r="AE2489" s="23"/>
    </row>
    <row r="2490" spans="26:31" ht="15">
      <c r="Z2490" s="23"/>
      <c r="AE2490" s="23"/>
    </row>
    <row r="2491" spans="26:31" ht="15">
      <c r="Z2491" s="23"/>
      <c r="AE2491" s="23"/>
    </row>
    <row r="2492" spans="26:31" ht="15">
      <c r="Z2492" s="23"/>
      <c r="AE2492" s="23"/>
    </row>
    <row r="2493" spans="26:31" ht="15">
      <c r="Z2493" s="23"/>
      <c r="AE2493" s="23"/>
    </row>
    <row r="2494" spans="26:31" ht="15">
      <c r="Z2494" s="23"/>
      <c r="AE2494" s="23"/>
    </row>
    <row r="2495" spans="26:31" ht="15">
      <c r="Z2495" s="23"/>
      <c r="AE2495" s="23"/>
    </row>
    <row r="2496" spans="26:31" ht="15">
      <c r="Z2496" s="23"/>
      <c r="AE2496" s="23"/>
    </row>
    <row r="2497" spans="26:31" ht="15">
      <c r="Z2497" s="23"/>
      <c r="AE2497" s="23"/>
    </row>
    <row r="2498" spans="26:31" ht="15">
      <c r="Z2498" s="23"/>
      <c r="AE2498" s="23"/>
    </row>
    <row r="2499" spans="26:31" ht="15">
      <c r="Z2499" s="23"/>
      <c r="AE2499" s="23"/>
    </row>
    <row r="2500" spans="26:31" ht="15">
      <c r="Z2500" s="23"/>
      <c r="AE2500" s="23"/>
    </row>
    <row r="2501" spans="26:31" ht="15">
      <c r="Z2501" s="23"/>
      <c r="AE2501" s="23"/>
    </row>
    <row r="2502" spans="26:31" ht="15">
      <c r="Z2502" s="23"/>
      <c r="AE2502" s="23"/>
    </row>
    <row r="2503" spans="26:31" ht="15">
      <c r="Z2503" s="23"/>
      <c r="AE2503" s="23"/>
    </row>
    <row r="2504" spans="26:31" ht="15">
      <c r="Z2504" s="23"/>
      <c r="AE2504" s="23"/>
    </row>
    <row r="2505" spans="26:31" ht="15">
      <c r="Z2505" s="23"/>
      <c r="AE2505" s="23"/>
    </row>
    <row r="2506" spans="26:31" ht="15">
      <c r="Z2506" s="23"/>
      <c r="AE2506" s="23"/>
    </row>
    <row r="2507" spans="26:31" ht="15">
      <c r="Z2507" s="23"/>
      <c r="AE2507" s="23"/>
    </row>
    <row r="2508" spans="26:31" ht="15">
      <c r="Z2508" s="23"/>
      <c r="AE2508" s="23"/>
    </row>
    <row r="2509" spans="26:31" ht="15">
      <c r="Z2509" s="23"/>
      <c r="AE2509" s="23"/>
    </row>
    <row r="2510" spans="26:31" ht="15">
      <c r="Z2510" s="23"/>
      <c r="AE2510" s="23"/>
    </row>
    <row r="2511" spans="26:31" ht="15">
      <c r="Z2511" s="23"/>
      <c r="AE2511" s="23"/>
    </row>
    <row r="2512" spans="26:31" ht="15">
      <c r="Z2512" s="23"/>
      <c r="AE2512" s="23"/>
    </row>
    <row r="2513" spans="26:31" ht="15">
      <c r="Z2513" s="23"/>
      <c r="AE2513" s="23"/>
    </row>
    <row r="2514" spans="26:31" ht="15">
      <c r="Z2514" s="23"/>
      <c r="AE2514" s="23"/>
    </row>
    <row r="2515" spans="26:31" ht="15">
      <c r="Z2515" s="23"/>
      <c r="AE2515" s="23"/>
    </row>
    <row r="2516" spans="26:31" ht="15">
      <c r="Z2516" s="23"/>
      <c r="AE2516" s="23"/>
    </row>
    <row r="2517" spans="26:31" ht="15">
      <c r="Z2517" s="23"/>
      <c r="AE2517" s="23"/>
    </row>
    <row r="2518" spans="26:31" ht="15">
      <c r="Z2518" s="23"/>
      <c r="AE2518" s="23"/>
    </row>
    <row r="2519" spans="26:31" ht="15">
      <c r="Z2519" s="23"/>
      <c r="AE2519" s="23"/>
    </row>
    <row r="2520" spans="26:31" ht="15">
      <c r="Z2520" s="23"/>
      <c r="AE2520" s="23"/>
    </row>
    <row r="2521" spans="26:31" ht="15">
      <c r="Z2521" s="23"/>
      <c r="AE2521" s="23"/>
    </row>
    <row r="2522" spans="26:31" ht="15">
      <c r="Z2522" s="23"/>
      <c r="AE2522" s="23"/>
    </row>
    <row r="2523" spans="26:31" ht="15">
      <c r="Z2523" s="23"/>
      <c r="AE2523" s="23"/>
    </row>
    <row r="2524" spans="26:31" ht="15">
      <c r="Z2524" s="23"/>
      <c r="AE2524" s="23"/>
    </row>
    <row r="2525" spans="26:31" ht="15">
      <c r="Z2525" s="23"/>
      <c r="AE2525" s="23"/>
    </row>
    <row r="2526" spans="26:31" ht="15">
      <c r="Z2526" s="23"/>
      <c r="AE2526" s="23"/>
    </row>
    <row r="2527" spans="26:31" ht="15">
      <c r="Z2527" s="23"/>
      <c r="AE2527" s="23"/>
    </row>
    <row r="2528" spans="26:31" ht="15">
      <c r="Z2528" s="23"/>
      <c r="AE2528" s="23"/>
    </row>
    <row r="2529" spans="26:31" ht="15">
      <c r="Z2529" s="23"/>
      <c r="AE2529" s="23"/>
    </row>
    <row r="2530" spans="26:31" ht="15">
      <c r="Z2530" s="23"/>
      <c r="AE2530" s="23"/>
    </row>
    <row r="2531" spans="26:31" ht="15">
      <c r="Z2531" s="23"/>
      <c r="AE2531" s="23"/>
    </row>
    <row r="2532" spans="26:31" ht="15">
      <c r="Z2532" s="23"/>
      <c r="AE2532" s="23"/>
    </row>
    <row r="2533" spans="26:31" ht="15">
      <c r="Z2533" s="23"/>
      <c r="AE2533" s="23"/>
    </row>
    <row r="2534" spans="26:31" ht="15">
      <c r="Z2534" s="23"/>
      <c r="AE2534" s="23"/>
    </row>
    <row r="2535" spans="26:31" ht="15">
      <c r="Z2535" s="23"/>
      <c r="AE2535" s="23"/>
    </row>
    <row r="2536" spans="26:31" ht="15">
      <c r="Z2536" s="23"/>
      <c r="AE2536" s="23"/>
    </row>
    <row r="2537" spans="26:31" ht="15">
      <c r="Z2537" s="23"/>
      <c r="AE2537" s="23"/>
    </row>
    <row r="2538" spans="26:31" ht="15">
      <c r="Z2538" s="23"/>
      <c r="AE2538" s="23"/>
    </row>
    <row r="2539" spans="26:31" ht="15">
      <c r="Z2539" s="23"/>
      <c r="AE2539" s="23"/>
    </row>
    <row r="2540" spans="26:31" ht="15">
      <c r="Z2540" s="23"/>
      <c r="AE2540" s="23"/>
    </row>
    <row r="2541" spans="26:31" ht="15">
      <c r="Z2541" s="23"/>
      <c r="AE2541" s="23"/>
    </row>
    <row r="2542" spans="26:31" ht="15">
      <c r="Z2542" s="23"/>
      <c r="AE2542" s="23"/>
    </row>
    <row r="2543" spans="26:31" ht="15">
      <c r="Z2543" s="23"/>
      <c r="AE2543" s="23"/>
    </row>
    <row r="2544" spans="26:31" ht="15">
      <c r="Z2544" s="23"/>
      <c r="AE2544" s="23"/>
    </row>
    <row r="2545" spans="26:31" ht="15">
      <c r="Z2545" s="23"/>
      <c r="AE2545" s="23"/>
    </row>
    <row r="2546" spans="26:31" ht="15">
      <c r="Z2546" s="23"/>
      <c r="AE2546" s="23"/>
    </row>
    <row r="2547" spans="26:31" ht="15">
      <c r="Z2547" s="23"/>
      <c r="AE2547" s="23"/>
    </row>
    <row r="2548" spans="26:31" ht="15">
      <c r="Z2548" s="23"/>
      <c r="AE2548" s="23"/>
    </row>
    <row r="2549" spans="26:31" ht="15">
      <c r="Z2549" s="23"/>
      <c r="AE2549" s="23"/>
    </row>
    <row r="2550" spans="26:31" ht="15">
      <c r="Z2550" s="23"/>
      <c r="AE2550" s="23"/>
    </row>
    <row r="2551" spans="26:31" ht="15">
      <c r="Z2551" s="23"/>
      <c r="AE2551" s="23"/>
    </row>
    <row r="2552" spans="26:31" ht="15">
      <c r="Z2552" s="23"/>
      <c r="AE2552" s="23"/>
    </row>
    <row r="2553" spans="26:31" ht="15">
      <c r="Z2553" s="23"/>
      <c r="AE2553" s="23"/>
    </row>
    <row r="2554" spans="26:31" ht="15">
      <c r="Z2554" s="23"/>
      <c r="AE2554" s="23"/>
    </row>
    <row r="2555" spans="26:31" ht="15">
      <c r="Z2555" s="23"/>
      <c r="AE2555" s="23"/>
    </row>
    <row r="2556" spans="26:31" ht="15">
      <c r="Z2556" s="23"/>
      <c r="AE2556" s="23"/>
    </row>
    <row r="2557" spans="26:31" ht="15">
      <c r="Z2557" s="23"/>
      <c r="AE2557" s="23"/>
    </row>
    <row r="2558" spans="26:31" ht="15">
      <c r="Z2558" s="23"/>
      <c r="AE2558" s="23"/>
    </row>
    <row r="2559" spans="26:31" ht="15">
      <c r="Z2559" s="23"/>
      <c r="AE2559" s="23"/>
    </row>
    <row r="2560" spans="26:31" ht="15">
      <c r="Z2560" s="23"/>
      <c r="AE2560" s="23"/>
    </row>
    <row r="2561" spans="26:31" ht="15">
      <c r="Z2561" s="23"/>
      <c r="AE2561" s="23"/>
    </row>
    <row r="2562" spans="26:31" ht="15">
      <c r="Z2562" s="23"/>
      <c r="AE2562" s="23"/>
    </row>
    <row r="2563" spans="26:31" ht="15">
      <c r="Z2563" s="23"/>
      <c r="AE2563" s="23"/>
    </row>
    <row r="2564" spans="26:31" ht="15">
      <c r="Z2564" s="23"/>
      <c r="AE2564" s="23"/>
    </row>
    <row r="2565" spans="26:31" ht="15">
      <c r="Z2565" s="23"/>
      <c r="AE2565" s="23"/>
    </row>
    <row r="2566" spans="26:31" ht="15">
      <c r="Z2566" s="23"/>
      <c r="AE2566" s="23"/>
    </row>
    <row r="2567" spans="26:31" ht="15">
      <c r="Z2567" s="23"/>
      <c r="AE2567" s="23"/>
    </row>
    <row r="2568" spans="26:31" ht="15">
      <c r="Z2568" s="23"/>
      <c r="AE2568" s="23"/>
    </row>
    <row r="2569" spans="26:31" ht="15">
      <c r="Z2569" s="23"/>
      <c r="AE2569" s="23"/>
    </row>
    <row r="2570" spans="26:31" ht="15">
      <c r="Z2570" s="23"/>
      <c r="AE2570" s="23"/>
    </row>
    <row r="2571" spans="26:31" ht="15">
      <c r="Z2571" s="23"/>
      <c r="AE2571" s="23"/>
    </row>
    <row r="2572" spans="26:31" ht="15">
      <c r="Z2572" s="23"/>
      <c r="AE2572" s="23"/>
    </row>
    <row r="2573" spans="26:31" ht="15">
      <c r="Z2573" s="23"/>
      <c r="AE2573" s="23"/>
    </row>
    <row r="2574" spans="26:31" ht="15">
      <c r="Z2574" s="23"/>
      <c r="AE2574" s="23"/>
    </row>
    <row r="2575" spans="26:31" ht="15">
      <c r="Z2575" s="23"/>
      <c r="AE2575" s="23"/>
    </row>
    <row r="2576" spans="26:31" ht="15">
      <c r="Z2576" s="23"/>
      <c r="AE2576" s="23"/>
    </row>
    <row r="2577" spans="26:31" ht="15">
      <c r="Z2577" s="23"/>
      <c r="AE2577" s="23"/>
    </row>
    <row r="2578" spans="26:31" ht="15">
      <c r="Z2578" s="23"/>
      <c r="AE2578" s="23"/>
    </row>
    <row r="2579" spans="26:31" ht="15">
      <c r="Z2579" s="23"/>
      <c r="AE2579" s="23"/>
    </row>
    <row r="2580" spans="26:31" ht="15">
      <c r="Z2580" s="23"/>
      <c r="AE2580" s="23"/>
    </row>
    <row r="2581" spans="26:31" ht="15">
      <c r="Z2581" s="23"/>
      <c r="AE2581" s="23"/>
    </row>
    <row r="2582" spans="26:31" ht="15">
      <c r="Z2582" s="23"/>
      <c r="AE2582" s="23"/>
    </row>
    <row r="2583" spans="26:31" ht="15">
      <c r="Z2583" s="23"/>
      <c r="AE2583" s="23"/>
    </row>
    <row r="2584" spans="26:31" ht="15">
      <c r="Z2584" s="23"/>
      <c r="AE2584" s="23"/>
    </row>
    <row r="2585" spans="26:31" ht="15">
      <c r="Z2585" s="23"/>
      <c r="AE2585" s="23"/>
    </row>
    <row r="2586" spans="26:31" ht="15">
      <c r="Z2586" s="23"/>
      <c r="AE2586" s="23"/>
    </row>
    <row r="2587" spans="26:31" ht="15">
      <c r="Z2587" s="23"/>
      <c r="AE2587" s="23"/>
    </row>
    <row r="2588" spans="26:31" ht="15">
      <c r="Z2588" s="23"/>
      <c r="AE2588" s="23"/>
    </row>
    <row r="2589" spans="26:31" ht="15">
      <c r="Z2589" s="23"/>
      <c r="AE2589" s="23"/>
    </row>
    <row r="2590" spans="26:31" ht="15">
      <c r="Z2590" s="23"/>
      <c r="AE2590" s="23"/>
    </row>
    <row r="2591" spans="26:31" ht="15">
      <c r="Z2591" s="23"/>
      <c r="AE2591" s="23"/>
    </row>
    <row r="2592" spans="26:31" ht="15">
      <c r="Z2592" s="23"/>
      <c r="AE2592" s="23"/>
    </row>
    <row r="2593" spans="26:31" ht="15">
      <c r="Z2593" s="23"/>
      <c r="AE2593" s="23"/>
    </row>
    <row r="2594" spans="26:31" ht="15">
      <c r="Z2594" s="23"/>
      <c r="AE2594" s="23"/>
    </row>
    <row r="2595" spans="26:31" ht="15">
      <c r="Z2595" s="23"/>
      <c r="AE2595" s="23"/>
    </row>
    <row r="2596" spans="26:31" ht="15">
      <c r="Z2596" s="23"/>
      <c r="AE2596" s="23"/>
    </row>
    <row r="2597" spans="26:31" ht="15">
      <c r="Z2597" s="23"/>
      <c r="AE2597" s="23"/>
    </row>
    <row r="2598" spans="26:31" ht="15">
      <c r="Z2598" s="23"/>
      <c r="AE2598" s="23"/>
    </row>
    <row r="2599" spans="26:31" ht="15">
      <c r="Z2599" s="23"/>
      <c r="AE2599" s="23"/>
    </row>
    <row r="2600" spans="26:31" ht="15">
      <c r="Z2600" s="23"/>
      <c r="AE2600" s="23"/>
    </row>
    <row r="2601" spans="26:31" ht="15">
      <c r="Z2601" s="23"/>
      <c r="AE2601" s="23"/>
    </row>
    <row r="2602" spans="26:31" ht="15">
      <c r="Z2602" s="23"/>
      <c r="AE2602" s="23"/>
    </row>
    <row r="2603" spans="26:31" ht="15">
      <c r="Z2603" s="23"/>
      <c r="AE2603" s="23"/>
    </row>
    <row r="2604" spans="26:31" ht="15">
      <c r="Z2604" s="23"/>
      <c r="AE2604" s="23"/>
    </row>
    <row r="2605" spans="26:31" ht="15">
      <c r="Z2605" s="23"/>
      <c r="AE2605" s="23"/>
    </row>
    <row r="2606" spans="26:31" ht="15">
      <c r="Z2606" s="23"/>
      <c r="AE2606" s="23"/>
    </row>
    <row r="2607" spans="26:31" ht="15">
      <c r="Z2607" s="23"/>
      <c r="AE2607" s="23"/>
    </row>
    <row r="2608" spans="26:31" ht="15">
      <c r="Z2608" s="23"/>
      <c r="AE2608" s="23"/>
    </row>
    <row r="2609" spans="26:31" ht="15">
      <c r="Z2609" s="23"/>
      <c r="AE2609" s="23"/>
    </row>
    <row r="2610" spans="26:31" ht="15">
      <c r="Z2610" s="23"/>
      <c r="AE2610" s="23"/>
    </row>
    <row r="2611" spans="26:31" ht="15">
      <c r="Z2611" s="23"/>
      <c r="AE2611" s="23"/>
    </row>
    <row r="2612" spans="26:31" ht="15">
      <c r="Z2612" s="23"/>
      <c r="AE2612" s="23"/>
    </row>
    <row r="2613" spans="26:31" ht="15">
      <c r="Z2613" s="23"/>
      <c r="AE2613" s="23"/>
    </row>
    <row r="2614" spans="26:31" ht="15">
      <c r="Z2614" s="23"/>
      <c r="AE2614" s="23"/>
    </row>
    <row r="2615" spans="26:31" ht="15">
      <c r="Z2615" s="23"/>
      <c r="AE2615" s="23"/>
    </row>
    <row r="2616" spans="26:31" ht="15">
      <c r="Z2616" s="23"/>
      <c r="AE2616" s="23"/>
    </row>
    <row r="2617" spans="26:31" ht="15">
      <c r="Z2617" s="23"/>
      <c r="AE2617" s="23"/>
    </row>
    <row r="2618" spans="26:31" ht="15">
      <c r="Z2618" s="23"/>
      <c r="AE2618" s="23"/>
    </row>
    <row r="2619" spans="26:31" ht="15">
      <c r="Z2619" s="23"/>
      <c r="AE2619" s="23"/>
    </row>
    <row r="2620" spans="26:31" ht="15">
      <c r="Z2620" s="23"/>
      <c r="AE2620" s="23"/>
    </row>
    <row r="2621" spans="26:31" ht="15">
      <c r="Z2621" s="23"/>
      <c r="AE2621" s="23"/>
    </row>
    <row r="2622" spans="26:31" ht="15">
      <c r="Z2622" s="23"/>
      <c r="AE2622" s="23"/>
    </row>
    <row r="2623" spans="26:31" ht="15">
      <c r="Z2623" s="23"/>
      <c r="AE2623" s="23"/>
    </row>
    <row r="2624" spans="26:31" ht="15">
      <c r="Z2624" s="23"/>
      <c r="AE2624" s="23"/>
    </row>
    <row r="2625" spans="26:31" ht="15">
      <c r="Z2625" s="23"/>
      <c r="AE2625" s="23"/>
    </row>
    <row r="2626" spans="26:31" ht="15">
      <c r="Z2626" s="23"/>
      <c r="AE2626" s="23"/>
    </row>
    <row r="2627" spans="26:31" ht="15">
      <c r="Z2627" s="23"/>
      <c r="AE2627" s="23"/>
    </row>
    <row r="2628" spans="26:31" ht="15">
      <c r="Z2628" s="23"/>
      <c r="AE2628" s="23"/>
    </row>
    <row r="2629" spans="26:31" ht="15">
      <c r="Z2629" s="23"/>
      <c r="AE2629" s="23"/>
    </row>
    <row r="2630" spans="26:31" ht="15">
      <c r="Z2630" s="23"/>
      <c r="AE2630" s="23"/>
    </row>
    <row r="2631" spans="26:31" ht="15">
      <c r="Z2631" s="23"/>
      <c r="AE2631" s="23"/>
    </row>
    <row r="2632" spans="26:31" ht="15">
      <c r="Z2632" s="23"/>
      <c r="AE2632" s="23"/>
    </row>
    <row r="2633" spans="26:31" ht="15">
      <c r="Z2633" s="23"/>
      <c r="AE2633" s="23"/>
    </row>
    <row r="2634" spans="26:31" ht="15">
      <c r="Z2634" s="23"/>
      <c r="AE2634" s="23"/>
    </row>
    <row r="2635" spans="26:31" ht="15">
      <c r="Z2635" s="23"/>
      <c r="AE2635" s="23"/>
    </row>
    <row r="2636" spans="26:31" ht="15">
      <c r="Z2636" s="23"/>
      <c r="AE2636" s="23"/>
    </row>
    <row r="2637" spans="26:31" ht="15">
      <c r="Z2637" s="23"/>
      <c r="AE2637" s="23"/>
    </row>
    <row r="2638" spans="26:31" ht="15">
      <c r="Z2638" s="23"/>
      <c r="AE2638" s="23"/>
    </row>
    <row r="2639" spans="26:31" ht="15">
      <c r="Z2639" s="23"/>
      <c r="AE2639" s="23"/>
    </row>
    <row r="2640" spans="26:31" ht="15">
      <c r="Z2640" s="23"/>
      <c r="AE2640" s="23"/>
    </row>
    <row r="2641" spans="26:31" ht="15">
      <c r="Z2641" s="23"/>
      <c r="AE2641" s="23"/>
    </row>
    <row r="2642" spans="26:31" ht="15">
      <c r="Z2642" s="23"/>
      <c r="AE2642" s="23"/>
    </row>
    <row r="2643" spans="26:31" ht="15">
      <c r="Z2643" s="23"/>
      <c r="AE2643" s="23"/>
    </row>
    <row r="2644" spans="26:31" ht="15">
      <c r="Z2644" s="23"/>
      <c r="AE2644" s="23"/>
    </row>
    <row r="2645" spans="26:31" ht="15">
      <c r="Z2645" s="23"/>
      <c r="AE2645" s="23"/>
    </row>
    <row r="2646" spans="26:31" ht="15">
      <c r="Z2646" s="23"/>
      <c r="AE2646" s="23"/>
    </row>
    <row r="2647" spans="26:31" ht="15">
      <c r="Z2647" s="23"/>
      <c r="AE2647" s="23"/>
    </row>
    <row r="2648" spans="26:31" ht="15">
      <c r="Z2648" s="23"/>
      <c r="AE2648" s="23"/>
    </row>
    <row r="2649" spans="26:31" ht="15">
      <c r="Z2649" s="23"/>
      <c r="AE2649" s="23"/>
    </row>
    <row r="2650" spans="26:31" ht="15">
      <c r="Z2650" s="23"/>
      <c r="AE2650" s="23"/>
    </row>
    <row r="2651" spans="26:31" ht="15">
      <c r="Z2651" s="23"/>
      <c r="AE2651" s="23"/>
    </row>
    <row r="2652" spans="26:31" ht="15">
      <c r="Z2652" s="23"/>
      <c r="AE2652" s="23"/>
    </row>
    <row r="2653" spans="26:31" ht="15">
      <c r="Z2653" s="23"/>
      <c r="AE2653" s="23"/>
    </row>
    <row r="2654" spans="26:31" ht="15">
      <c r="Z2654" s="23"/>
      <c r="AE2654" s="23"/>
    </row>
    <row r="2655" spans="26:31" ht="15">
      <c r="Z2655" s="23"/>
      <c r="AE2655" s="23"/>
    </row>
    <row r="2656" spans="26:31" ht="15">
      <c r="Z2656" s="23"/>
      <c r="AE2656" s="23"/>
    </row>
    <row r="2657" spans="26:31" ht="15">
      <c r="Z2657" s="23"/>
      <c r="AE2657" s="23"/>
    </row>
    <row r="2658" spans="26:31" ht="15">
      <c r="Z2658" s="23"/>
      <c r="AE2658" s="23"/>
    </row>
    <row r="2659" spans="26:31" ht="15">
      <c r="Z2659" s="23"/>
      <c r="AE2659" s="23"/>
    </row>
    <row r="2660" spans="26:31" ht="15">
      <c r="Z2660" s="23"/>
      <c r="AE2660" s="23"/>
    </row>
    <row r="2661" spans="26:31" ht="15">
      <c r="Z2661" s="23"/>
      <c r="AE2661" s="23"/>
    </row>
    <row r="2662" spans="26:31" ht="15">
      <c r="Z2662" s="23"/>
      <c r="AE2662" s="23"/>
    </row>
    <row r="2663" spans="26:31" ht="15">
      <c r="Z2663" s="23"/>
      <c r="AE2663" s="23"/>
    </row>
    <row r="2664" spans="26:31" ht="15">
      <c r="Z2664" s="23"/>
      <c r="AE2664" s="23"/>
    </row>
    <row r="2665" spans="26:31" ht="15">
      <c r="Z2665" s="23"/>
      <c r="AE2665" s="23"/>
    </row>
    <row r="2666" spans="26:31" ht="15">
      <c r="Z2666" s="23"/>
      <c r="AE2666" s="23"/>
    </row>
    <row r="2667" spans="26:31" ht="15">
      <c r="Z2667" s="23"/>
      <c r="AE2667" s="23"/>
    </row>
    <row r="2668" spans="26:31" ht="15">
      <c r="Z2668" s="23"/>
      <c r="AE2668" s="23"/>
    </row>
    <row r="2669" spans="26:31" ht="15">
      <c r="Z2669" s="23"/>
      <c r="AE2669" s="23"/>
    </row>
    <row r="2670" spans="26:31" ht="15">
      <c r="Z2670" s="23"/>
      <c r="AE2670" s="23"/>
    </row>
    <row r="2671" spans="26:31" ht="15">
      <c r="Z2671" s="23"/>
      <c r="AE2671" s="23"/>
    </row>
    <row r="2672" spans="26:31" ht="15">
      <c r="Z2672" s="23"/>
      <c r="AE2672" s="23"/>
    </row>
    <row r="2673" spans="26:31" ht="15">
      <c r="Z2673" s="23"/>
      <c r="AE2673" s="23"/>
    </row>
    <row r="2674" spans="26:31" ht="15">
      <c r="Z2674" s="23"/>
      <c r="AE2674" s="23"/>
    </row>
    <row r="2675" spans="26:31" ht="15">
      <c r="Z2675" s="23"/>
      <c r="AE2675" s="23"/>
    </row>
    <row r="2676" spans="26:31" ht="15">
      <c r="Z2676" s="23"/>
      <c r="AE2676" s="23"/>
    </row>
    <row r="2677" spans="26:31" ht="15">
      <c r="Z2677" s="23"/>
      <c r="AE2677" s="23"/>
    </row>
    <row r="2678" spans="26:31" ht="15">
      <c r="Z2678" s="23"/>
      <c r="AE2678" s="23"/>
    </row>
    <row r="2679" spans="26:31" ht="15">
      <c r="Z2679" s="23"/>
      <c r="AE2679" s="23"/>
    </row>
    <row r="2680" spans="26:31" ht="15">
      <c r="Z2680" s="23"/>
      <c r="AE2680" s="23"/>
    </row>
    <row r="2681" spans="26:31" ht="15">
      <c r="Z2681" s="23"/>
      <c r="AE2681" s="23"/>
    </row>
    <row r="2682" spans="26:31" ht="15">
      <c r="Z2682" s="23"/>
      <c r="AE2682" s="23"/>
    </row>
    <row r="2683" spans="26:31" ht="15">
      <c r="Z2683" s="23"/>
      <c r="AE2683" s="23"/>
    </row>
    <row r="2684" spans="26:31" ht="15">
      <c r="Z2684" s="23"/>
      <c r="AE2684" s="23"/>
    </row>
    <row r="2685" spans="26:31" ht="15">
      <c r="Z2685" s="23"/>
      <c r="AE2685" s="23"/>
    </row>
    <row r="2686" spans="26:31" ht="15">
      <c r="Z2686" s="23"/>
      <c r="AE2686" s="23"/>
    </row>
    <row r="2687" spans="26:31" ht="15">
      <c r="Z2687" s="23"/>
      <c r="AE2687" s="23"/>
    </row>
    <row r="2688" spans="26:31" ht="15">
      <c r="Z2688" s="23"/>
      <c r="AE2688" s="23"/>
    </row>
    <row r="2689" spans="26:31" ht="15">
      <c r="Z2689" s="23"/>
      <c r="AE2689" s="23"/>
    </row>
    <row r="2690" spans="26:31" ht="15">
      <c r="Z2690" s="23"/>
      <c r="AE2690" s="23"/>
    </row>
    <row r="2691" spans="26:31" ht="15">
      <c r="Z2691" s="23"/>
      <c r="AE2691" s="23"/>
    </row>
    <row r="2692" spans="26:31" ht="15">
      <c r="Z2692" s="23"/>
      <c r="AE2692" s="23"/>
    </row>
    <row r="2693" spans="26:31" ht="15">
      <c r="Z2693" s="23"/>
      <c r="AE2693" s="23"/>
    </row>
    <row r="2694" spans="26:31" ht="15">
      <c r="Z2694" s="23"/>
      <c r="AE2694" s="23"/>
    </row>
    <row r="2695" spans="26:31" ht="15">
      <c r="Z2695" s="23"/>
      <c r="AE2695" s="23"/>
    </row>
    <row r="2696" spans="26:31" ht="15">
      <c r="Z2696" s="23"/>
      <c r="AE2696" s="23"/>
    </row>
    <row r="2697" spans="26:31" ht="15">
      <c r="Z2697" s="23"/>
      <c r="AE2697" s="23"/>
    </row>
    <row r="2698" spans="26:31" ht="15">
      <c r="Z2698" s="23"/>
      <c r="AE2698" s="23"/>
    </row>
    <row r="2699" spans="26:31" ht="15">
      <c r="Z2699" s="23"/>
      <c r="AE2699" s="23"/>
    </row>
    <row r="2700" spans="26:31" ht="15">
      <c r="Z2700" s="23"/>
      <c r="AE2700" s="23"/>
    </row>
    <row r="2701" spans="26:31" ht="15">
      <c r="Z2701" s="23"/>
      <c r="AE2701" s="23"/>
    </row>
    <row r="2702" spans="26:31" ht="15">
      <c r="Z2702" s="23"/>
      <c r="AE2702" s="23"/>
    </row>
    <row r="2703" spans="26:31" ht="15">
      <c r="Z2703" s="23"/>
      <c r="AE2703" s="23"/>
    </row>
    <row r="2704" spans="26:31" ht="15">
      <c r="Z2704" s="23"/>
      <c r="AE2704" s="23"/>
    </row>
    <row r="2705" spans="26:31" ht="15">
      <c r="Z2705" s="23"/>
      <c r="AE2705" s="23"/>
    </row>
    <row r="2706" spans="26:31" ht="15">
      <c r="Z2706" s="23"/>
      <c r="AE2706" s="23"/>
    </row>
    <row r="2707" spans="26:31" ht="15">
      <c r="Z2707" s="23"/>
      <c r="AE2707" s="23"/>
    </row>
    <row r="2708" spans="26:31" ht="15">
      <c r="Z2708" s="23"/>
      <c r="AE2708" s="23"/>
    </row>
    <row r="2709" spans="26:31" ht="15">
      <c r="Z2709" s="23"/>
      <c r="AE2709" s="23"/>
    </row>
    <row r="2710" spans="26:31" ht="15">
      <c r="Z2710" s="23"/>
      <c r="AE2710" s="23"/>
    </row>
    <row r="2711" spans="26:31" ht="15">
      <c r="Z2711" s="23"/>
      <c r="AE2711" s="23"/>
    </row>
    <row r="2712" spans="26:31" ht="15">
      <c r="Z2712" s="23"/>
      <c r="AE2712" s="23"/>
    </row>
    <row r="2713" spans="26:31" ht="15">
      <c r="Z2713" s="23"/>
      <c r="AE2713" s="23"/>
    </row>
    <row r="2714" spans="26:31" ht="15">
      <c r="Z2714" s="23"/>
      <c r="AE2714" s="23"/>
    </row>
    <row r="2715" spans="26:31" ht="15">
      <c r="Z2715" s="23"/>
      <c r="AE2715" s="23"/>
    </row>
    <row r="2716" spans="26:31" ht="15">
      <c r="Z2716" s="23"/>
      <c r="AE2716" s="23"/>
    </row>
    <row r="2717" spans="26:31" ht="15">
      <c r="Z2717" s="23"/>
      <c r="AE2717" s="23"/>
    </row>
    <row r="2718" spans="26:31" ht="15">
      <c r="Z2718" s="23"/>
      <c r="AE2718" s="23"/>
    </row>
    <row r="2719" spans="26:31" ht="15">
      <c r="Z2719" s="23"/>
      <c r="AE2719" s="23"/>
    </row>
    <row r="2720" spans="26:31" ht="15">
      <c r="Z2720" s="23"/>
      <c r="AE2720" s="23"/>
    </row>
    <row r="2721" spans="26:31" ht="15">
      <c r="Z2721" s="23"/>
      <c r="AE2721" s="23"/>
    </row>
    <row r="2722" spans="26:31" ht="15">
      <c r="Z2722" s="23"/>
      <c r="AE2722" s="23"/>
    </row>
    <row r="2723" spans="26:31" ht="15">
      <c r="Z2723" s="23"/>
      <c r="AE2723" s="23"/>
    </row>
    <row r="2724" spans="26:31" ht="15">
      <c r="Z2724" s="23"/>
      <c r="AE2724" s="23"/>
    </row>
    <row r="2725" spans="26:31" ht="15">
      <c r="Z2725" s="23"/>
      <c r="AE2725" s="23"/>
    </row>
    <row r="2726" spans="26:31" ht="15">
      <c r="Z2726" s="23"/>
      <c r="AE2726" s="23"/>
    </row>
    <row r="2727" spans="26:31" ht="15">
      <c r="Z2727" s="23"/>
      <c r="AE2727" s="23"/>
    </row>
    <row r="2728" spans="26:31" ht="15">
      <c r="Z2728" s="23"/>
      <c r="AE2728" s="23"/>
    </row>
    <row r="2729" spans="26:31" ht="15">
      <c r="Z2729" s="23"/>
      <c r="AE2729" s="23"/>
    </row>
    <row r="2730" spans="26:31" ht="15">
      <c r="Z2730" s="23"/>
      <c r="AE2730" s="23"/>
    </row>
    <row r="2731" spans="26:31" ht="15">
      <c r="Z2731" s="23"/>
      <c r="AE2731" s="23"/>
    </row>
    <row r="2732" spans="26:31" ht="15">
      <c r="Z2732" s="23"/>
      <c r="AE2732" s="23"/>
    </row>
    <row r="2733" spans="26:31" ht="15">
      <c r="Z2733" s="23"/>
      <c r="AE2733" s="23"/>
    </row>
    <row r="2734" spans="26:31" ht="15">
      <c r="Z2734" s="23"/>
      <c r="AE2734" s="23"/>
    </row>
    <row r="2735" spans="26:31" ht="15">
      <c r="Z2735" s="23"/>
      <c r="AE2735" s="23"/>
    </row>
    <row r="2736" spans="26:31" ht="15">
      <c r="Z2736" s="23"/>
      <c r="AE2736" s="23"/>
    </row>
    <row r="2737" spans="26:31" ht="15">
      <c r="Z2737" s="23"/>
      <c r="AE2737" s="23"/>
    </row>
    <row r="2738" spans="26:31" ht="15">
      <c r="Z2738" s="23"/>
      <c r="AE2738" s="23"/>
    </row>
    <row r="2739" spans="26:31" ht="15">
      <c r="Z2739" s="23"/>
      <c r="AE2739" s="23"/>
    </row>
    <row r="2740" spans="26:31" ht="15">
      <c r="Z2740" s="23"/>
      <c r="AE2740" s="23"/>
    </row>
    <row r="2741" spans="26:31" ht="15">
      <c r="Z2741" s="23"/>
      <c r="AE2741" s="23"/>
    </row>
    <row r="2742" spans="26:31" ht="15">
      <c r="Z2742" s="23"/>
      <c r="AE2742" s="23"/>
    </row>
    <row r="2743" spans="26:31" ht="15">
      <c r="Z2743" s="23"/>
      <c r="AE2743" s="23"/>
    </row>
    <row r="2744" spans="26:31" ht="15">
      <c r="Z2744" s="23"/>
      <c r="AE2744" s="23"/>
    </row>
    <row r="2745" spans="26:31" ht="15">
      <c r="Z2745" s="23"/>
      <c r="AE2745" s="23"/>
    </row>
    <row r="2746" spans="26:31" ht="15">
      <c r="Z2746" s="23"/>
      <c r="AE2746" s="23"/>
    </row>
    <row r="2747" spans="26:31" ht="15">
      <c r="Z2747" s="23"/>
      <c r="AE2747" s="23"/>
    </row>
    <row r="2748" spans="26:31" ht="15">
      <c r="Z2748" s="23"/>
      <c r="AE2748" s="23"/>
    </row>
    <row r="2749" spans="26:31" ht="15">
      <c r="Z2749" s="23"/>
      <c r="AE2749" s="23"/>
    </row>
    <row r="2750" spans="26:31" ht="15">
      <c r="Z2750" s="23"/>
      <c r="AE2750" s="23"/>
    </row>
    <row r="2751" spans="26:31" ht="15">
      <c r="Z2751" s="23"/>
      <c r="AE2751" s="23"/>
    </row>
    <row r="2752" spans="26:31" ht="15">
      <c r="Z2752" s="23"/>
      <c r="AE2752" s="23"/>
    </row>
    <row r="2753" spans="26:31" ht="15">
      <c r="Z2753" s="23"/>
      <c r="AE2753" s="23"/>
    </row>
    <row r="2754" spans="26:31" ht="15">
      <c r="Z2754" s="23"/>
      <c r="AE2754" s="23"/>
    </row>
    <row r="2755" spans="26:31" ht="15">
      <c r="Z2755" s="23"/>
      <c r="AE2755" s="23"/>
    </row>
    <row r="2756" spans="26:31" ht="15">
      <c r="Z2756" s="23"/>
      <c r="AE2756" s="23"/>
    </row>
    <row r="2757" spans="26:31" ht="15">
      <c r="Z2757" s="23"/>
      <c r="AE2757" s="23"/>
    </row>
    <row r="2758" spans="26:31" ht="15">
      <c r="Z2758" s="23"/>
      <c r="AE2758" s="23"/>
    </row>
    <row r="2759" spans="26:31" ht="15">
      <c r="Z2759" s="23"/>
      <c r="AE2759" s="23"/>
    </row>
    <row r="2760" spans="26:31" ht="15">
      <c r="Z2760" s="23"/>
      <c r="AE2760" s="23"/>
    </row>
    <row r="2761" spans="26:31" ht="15">
      <c r="Z2761" s="23"/>
      <c r="AE2761" s="23"/>
    </row>
    <row r="2762" spans="26:31" ht="15">
      <c r="Z2762" s="23"/>
      <c r="AE2762" s="23"/>
    </row>
    <row r="2763" spans="26:31" ht="15">
      <c r="Z2763" s="23"/>
      <c r="AE2763" s="23"/>
    </row>
    <row r="2764" spans="26:31" ht="15">
      <c r="Z2764" s="23"/>
      <c r="AE2764" s="23"/>
    </row>
    <row r="2765" spans="26:31" ht="15">
      <c r="Z2765" s="23"/>
      <c r="AE2765" s="23"/>
    </row>
    <row r="2766" spans="26:31" ht="15">
      <c r="Z2766" s="23"/>
      <c r="AE2766" s="23"/>
    </row>
    <row r="2767" spans="26:31" ht="15">
      <c r="Z2767" s="23"/>
      <c r="AE2767" s="23"/>
    </row>
    <row r="2768" spans="26:31" ht="15">
      <c r="Z2768" s="23"/>
      <c r="AE2768" s="23"/>
    </row>
    <row r="2769" spans="26:31" ht="15">
      <c r="Z2769" s="23"/>
      <c r="AE2769" s="23"/>
    </row>
    <row r="2770" spans="26:31" ht="15">
      <c r="Z2770" s="23"/>
      <c r="AE2770" s="23"/>
    </row>
    <row r="2771" spans="26:31" ht="15">
      <c r="Z2771" s="23"/>
      <c r="AE2771" s="23"/>
    </row>
    <row r="2772" spans="26:31" ht="15">
      <c r="Z2772" s="23"/>
      <c r="AE2772" s="23"/>
    </row>
    <row r="2773" spans="26:31" ht="15">
      <c r="Z2773" s="23"/>
      <c r="AE2773" s="23"/>
    </row>
    <row r="2774" spans="26:31" ht="15">
      <c r="Z2774" s="23"/>
      <c r="AE2774" s="23"/>
    </row>
    <row r="2775" spans="26:31" ht="15">
      <c r="Z2775" s="23"/>
      <c r="AE2775" s="23"/>
    </row>
    <row r="2776" spans="26:31" ht="15">
      <c r="Z2776" s="23"/>
      <c r="AE2776" s="23"/>
    </row>
    <row r="2777" spans="26:31" ht="15">
      <c r="Z2777" s="23"/>
      <c r="AE2777" s="23"/>
    </row>
    <row r="2778" spans="26:31" ht="15">
      <c r="Z2778" s="23"/>
      <c r="AE2778" s="23"/>
    </row>
    <row r="2779" spans="26:31" ht="15">
      <c r="Z2779" s="23"/>
      <c r="AE2779" s="23"/>
    </row>
    <row r="2780" spans="26:31" ht="15">
      <c r="Z2780" s="23"/>
      <c r="AE2780" s="23"/>
    </row>
    <row r="2781" spans="26:31" ht="15">
      <c r="Z2781" s="23"/>
      <c r="AE2781" s="23"/>
    </row>
    <row r="2782" spans="26:31" ht="15">
      <c r="Z2782" s="23"/>
      <c r="AE2782" s="23"/>
    </row>
    <row r="2783" spans="26:31" ht="15">
      <c r="Z2783" s="23"/>
      <c r="AE2783" s="23"/>
    </row>
    <row r="2784" spans="26:31" ht="15">
      <c r="Z2784" s="23"/>
      <c r="AE2784" s="23"/>
    </row>
    <row r="2785" spans="26:31" ht="15">
      <c r="Z2785" s="23"/>
      <c r="AE2785" s="23"/>
    </row>
    <row r="2786" spans="26:31" ht="15">
      <c r="Z2786" s="23"/>
      <c r="AE2786" s="23"/>
    </row>
    <row r="2787" spans="26:31" ht="15">
      <c r="Z2787" s="23"/>
      <c r="AE2787" s="23"/>
    </row>
    <row r="2788" spans="26:31" ht="15">
      <c r="Z2788" s="23"/>
      <c r="AE2788" s="23"/>
    </row>
    <row r="2789" spans="26:31" ht="15">
      <c r="Z2789" s="23"/>
      <c r="AE2789" s="23"/>
    </row>
    <row r="2790" spans="26:31" ht="15">
      <c r="Z2790" s="23"/>
      <c r="AE2790" s="23"/>
    </row>
    <row r="2791" spans="26:31" ht="15">
      <c r="Z2791" s="23"/>
      <c r="AE2791" s="23"/>
    </row>
    <row r="2792" spans="26:31" ht="15">
      <c r="Z2792" s="23"/>
      <c r="AE2792" s="23"/>
    </row>
    <row r="2793" spans="26:31" ht="15">
      <c r="Z2793" s="23"/>
      <c r="AE2793" s="23"/>
    </row>
    <row r="2794" spans="26:31" ht="15">
      <c r="Z2794" s="23"/>
      <c r="AE2794" s="23"/>
    </row>
    <row r="2795" spans="26:31" ht="15">
      <c r="Z2795" s="23"/>
      <c r="AE2795" s="23"/>
    </row>
    <row r="2796" spans="26:31" ht="15">
      <c r="Z2796" s="23"/>
      <c r="AE2796" s="23"/>
    </row>
    <row r="2797" spans="26:31" ht="15">
      <c r="Z2797" s="23"/>
      <c r="AE2797" s="23"/>
    </row>
    <row r="2798" spans="26:31" ht="15">
      <c r="Z2798" s="23"/>
      <c r="AE2798" s="23"/>
    </row>
    <row r="2799" spans="26:31" ht="15">
      <c r="Z2799" s="23"/>
      <c r="AE2799" s="23"/>
    </row>
    <row r="2800" spans="26:31" ht="15">
      <c r="Z2800" s="23"/>
      <c r="AE2800" s="23"/>
    </row>
    <row r="2801" spans="26:31" ht="15">
      <c r="Z2801" s="23"/>
      <c r="AE2801" s="23"/>
    </row>
    <row r="2802" spans="26:31" ht="15">
      <c r="Z2802" s="23"/>
      <c r="AE2802" s="23"/>
    </row>
    <row r="2803" spans="26:31" ht="15">
      <c r="Z2803" s="23"/>
      <c r="AE2803" s="23"/>
    </row>
    <row r="2804" spans="26:31" ht="15">
      <c r="Z2804" s="23"/>
      <c r="AE2804" s="23"/>
    </row>
    <row r="2805" spans="26:31" ht="15">
      <c r="Z2805" s="23"/>
      <c r="AE2805" s="23"/>
    </row>
    <row r="2806" spans="26:31" ht="15">
      <c r="Z2806" s="23"/>
      <c r="AE2806" s="23"/>
    </row>
    <row r="2807" spans="26:31" ht="15">
      <c r="Z2807" s="23"/>
      <c r="AE2807" s="23"/>
    </row>
    <row r="2808" spans="26:31" ht="15">
      <c r="Z2808" s="23"/>
      <c r="AE2808" s="23"/>
    </row>
    <row r="2809" spans="26:31" ht="15">
      <c r="Z2809" s="23"/>
      <c r="AE2809" s="23"/>
    </row>
    <row r="2810" spans="26:31" ht="15">
      <c r="Z2810" s="23"/>
      <c r="AE2810" s="23"/>
    </row>
    <row r="2811" spans="26:31" ht="15">
      <c r="Z2811" s="23"/>
      <c r="AE2811" s="23"/>
    </row>
    <row r="2812" spans="26:31" ht="15">
      <c r="Z2812" s="23"/>
      <c r="AE2812" s="23"/>
    </row>
    <row r="2813" spans="26:31" ht="15">
      <c r="Z2813" s="23"/>
      <c r="AE2813" s="23"/>
    </row>
    <row r="2814" spans="26:31" ht="15">
      <c r="Z2814" s="23"/>
      <c r="AE2814" s="23"/>
    </row>
    <row r="2815" spans="26:31" ht="15">
      <c r="Z2815" s="23"/>
      <c r="AE2815" s="23"/>
    </row>
    <row r="2816" spans="26:31" ht="15">
      <c r="Z2816" s="23"/>
      <c r="AE2816" s="23"/>
    </row>
    <row r="2817" spans="26:31" ht="15">
      <c r="Z2817" s="23"/>
      <c r="AE2817" s="23"/>
    </row>
    <row r="2818" spans="26:31" ht="15">
      <c r="Z2818" s="23"/>
      <c r="AE2818" s="23"/>
    </row>
    <row r="2819" spans="26:31" ht="15">
      <c r="Z2819" s="23"/>
      <c r="AE2819" s="23"/>
    </row>
    <row r="2820" spans="26:31" ht="15">
      <c r="Z2820" s="23"/>
      <c r="AE2820" s="23"/>
    </row>
    <row r="2821" spans="26:31" ht="15">
      <c r="Z2821" s="23"/>
      <c r="AE2821" s="23"/>
    </row>
    <row r="2822" spans="26:31" ht="15">
      <c r="Z2822" s="23"/>
      <c r="AE2822" s="23"/>
    </row>
    <row r="2823" spans="26:31" ht="15">
      <c r="Z2823" s="23"/>
      <c r="AE2823" s="23"/>
    </row>
    <row r="2824" spans="26:31" ht="15">
      <c r="Z2824" s="23"/>
      <c r="AE2824" s="23"/>
    </row>
    <row r="2825" spans="26:31" ht="15">
      <c r="Z2825" s="23"/>
      <c r="AE2825" s="23"/>
    </row>
    <row r="2826" spans="26:31" ht="15">
      <c r="Z2826" s="23"/>
      <c r="AE2826" s="23"/>
    </row>
    <row r="2827" spans="26:31" ht="15">
      <c r="Z2827" s="23"/>
      <c r="AE2827" s="23"/>
    </row>
    <row r="2828" spans="26:31" ht="15">
      <c r="Z2828" s="23"/>
      <c r="AE2828" s="23"/>
    </row>
    <row r="2829" spans="26:31" ht="15">
      <c r="Z2829" s="23"/>
      <c r="AE2829" s="23"/>
    </row>
    <row r="2830" spans="26:31" ht="15">
      <c r="Z2830" s="23"/>
      <c r="AE2830" s="23"/>
    </row>
    <row r="2831" spans="26:31" ht="15">
      <c r="Z2831" s="23"/>
      <c r="AE2831" s="23"/>
    </row>
    <row r="2832" spans="26:31" ht="15">
      <c r="Z2832" s="23"/>
      <c r="AE2832" s="23"/>
    </row>
    <row r="2833" spans="26:31" ht="15">
      <c r="Z2833" s="23"/>
      <c r="AE2833" s="23"/>
    </row>
    <row r="2834" spans="26:31" ht="15">
      <c r="Z2834" s="23"/>
      <c r="AE2834" s="23"/>
    </row>
    <row r="2835" spans="26:31" ht="15">
      <c r="Z2835" s="23"/>
      <c r="AE2835" s="23"/>
    </row>
    <row r="2836" spans="26:31" ht="15">
      <c r="Z2836" s="23"/>
      <c r="AE2836" s="23"/>
    </row>
    <row r="2837" spans="26:31" ht="15">
      <c r="Z2837" s="23"/>
      <c r="AE2837" s="23"/>
    </row>
    <row r="2838" spans="26:31" ht="15">
      <c r="Z2838" s="23"/>
      <c r="AE2838" s="23"/>
    </row>
    <row r="2839" spans="26:31" ht="15">
      <c r="Z2839" s="23"/>
      <c r="AE2839" s="23"/>
    </row>
    <row r="2840" spans="26:31" ht="15">
      <c r="Z2840" s="23"/>
      <c r="AE2840" s="23"/>
    </row>
    <row r="2841" spans="26:31" ht="15">
      <c r="Z2841" s="23"/>
      <c r="AE2841" s="23"/>
    </row>
    <row r="2842" spans="26:31" ht="15">
      <c r="Z2842" s="23"/>
      <c r="AE2842" s="23"/>
    </row>
    <row r="2843" spans="26:31" ht="15">
      <c r="Z2843" s="23"/>
      <c r="AE2843" s="23"/>
    </row>
    <row r="2844" spans="26:31" ht="15">
      <c r="Z2844" s="23"/>
      <c r="AE2844" s="23"/>
    </row>
    <row r="2845" spans="26:31" ht="15">
      <c r="Z2845" s="23"/>
      <c r="AE2845" s="23"/>
    </row>
    <row r="2846" spans="26:31" ht="15">
      <c r="Z2846" s="23"/>
      <c r="AE2846" s="23"/>
    </row>
    <row r="2847" spans="26:31" ht="15">
      <c r="Z2847" s="23"/>
      <c r="AE2847" s="23"/>
    </row>
    <row r="2848" spans="26:31" ht="15">
      <c r="Z2848" s="23"/>
      <c r="AE2848" s="23"/>
    </row>
    <row r="2849" spans="26:31" ht="15">
      <c r="Z2849" s="23"/>
      <c r="AE2849" s="23"/>
    </row>
    <row r="2850" spans="26:31" ht="15">
      <c r="Z2850" s="23"/>
      <c r="AE2850" s="23"/>
    </row>
    <row r="2851" spans="26:31" ht="15">
      <c r="Z2851" s="23"/>
      <c r="AE2851" s="23"/>
    </row>
    <row r="2852" spans="26:31" ht="15">
      <c r="Z2852" s="23"/>
      <c r="AE2852" s="23"/>
    </row>
    <row r="2853" spans="26:31" ht="15">
      <c r="Z2853" s="23"/>
      <c r="AE2853" s="23"/>
    </row>
    <row r="2854" spans="26:31" ht="15">
      <c r="Z2854" s="23"/>
      <c r="AE2854" s="23"/>
    </row>
    <row r="2855" spans="26:31" ht="15">
      <c r="Z2855" s="23"/>
      <c r="AE2855" s="23"/>
    </row>
    <row r="2856" spans="26:31" ht="15">
      <c r="Z2856" s="23"/>
      <c r="AE2856" s="23"/>
    </row>
    <row r="2857" spans="26:31" ht="15">
      <c r="Z2857" s="23"/>
      <c r="AE2857" s="23"/>
    </row>
    <row r="2858" spans="26:31" ht="15">
      <c r="Z2858" s="23"/>
      <c r="AE2858" s="23"/>
    </row>
    <row r="2859" spans="26:31" ht="15">
      <c r="Z2859" s="23"/>
      <c r="AE2859" s="23"/>
    </row>
    <row r="2860" spans="26:31" ht="15">
      <c r="Z2860" s="23"/>
      <c r="AE2860" s="23"/>
    </row>
    <row r="2861" spans="26:31" ht="15">
      <c r="Z2861" s="23"/>
      <c r="AE2861" s="23"/>
    </row>
    <row r="2862" spans="26:31" ht="15">
      <c r="Z2862" s="23"/>
      <c r="AE2862" s="23"/>
    </row>
    <row r="2863" spans="26:31" ht="15">
      <c r="Z2863" s="23"/>
      <c r="AE2863" s="23"/>
    </row>
    <row r="2864" spans="26:31" ht="15">
      <c r="Z2864" s="23"/>
      <c r="AE2864" s="23"/>
    </row>
    <row r="2865" spans="26:31" ht="15">
      <c r="Z2865" s="23"/>
      <c r="AE2865" s="23"/>
    </row>
    <row r="2866" spans="26:31" ht="15">
      <c r="Z2866" s="23"/>
      <c r="AE2866" s="23"/>
    </row>
    <row r="2867" spans="26:31" ht="15">
      <c r="Z2867" s="23"/>
      <c r="AE2867" s="23"/>
    </row>
    <row r="2868" spans="26:31" ht="15">
      <c r="Z2868" s="23"/>
      <c r="AE2868" s="23"/>
    </row>
    <row r="2869" spans="26:31" ht="15">
      <c r="Z2869" s="23"/>
      <c r="AE2869" s="23"/>
    </row>
    <row r="2870" spans="26:31" ht="15">
      <c r="Z2870" s="23"/>
      <c r="AE2870" s="23"/>
    </row>
    <row r="2871" spans="26:31" ht="15">
      <c r="Z2871" s="23"/>
      <c r="AE2871" s="23"/>
    </row>
    <row r="2872" spans="26:31" ht="15">
      <c r="Z2872" s="23"/>
      <c r="AE2872" s="23"/>
    </row>
    <row r="2873" spans="26:31" ht="15">
      <c r="Z2873" s="23"/>
      <c r="AE2873" s="23"/>
    </row>
    <row r="2874" spans="26:31" ht="15">
      <c r="Z2874" s="23"/>
      <c r="AE2874" s="23"/>
    </row>
    <row r="2875" spans="26:31" ht="15">
      <c r="Z2875" s="23"/>
      <c r="AE2875" s="23"/>
    </row>
    <row r="2876" spans="26:31" ht="15">
      <c r="Z2876" s="23"/>
      <c r="AE2876" s="23"/>
    </row>
    <row r="2877" spans="26:31" ht="15">
      <c r="Z2877" s="23"/>
      <c r="AE2877" s="23"/>
    </row>
    <row r="2878" spans="26:31" ht="15">
      <c r="Z2878" s="23"/>
      <c r="AE2878" s="23"/>
    </row>
    <row r="2879" spans="26:31" ht="15">
      <c r="Z2879" s="23"/>
      <c r="AE2879" s="23"/>
    </row>
    <row r="2880" spans="26:31" ht="15">
      <c r="Z2880" s="23"/>
      <c r="AE2880" s="23"/>
    </row>
    <row r="2881" spans="26:31" ht="15">
      <c r="Z2881" s="23"/>
      <c r="AE2881" s="23"/>
    </row>
    <row r="2882" spans="26:31" ht="15">
      <c r="Z2882" s="23"/>
      <c r="AE2882" s="23"/>
    </row>
    <row r="2883" spans="26:31" ht="15">
      <c r="Z2883" s="23"/>
      <c r="AE2883" s="23"/>
    </row>
    <row r="2884" spans="26:31" ht="15">
      <c r="Z2884" s="23"/>
      <c r="AE2884" s="23"/>
    </row>
    <row r="2885" spans="26:31" ht="15">
      <c r="Z2885" s="23"/>
      <c r="AE2885" s="23"/>
    </row>
    <row r="2886" spans="26:31" ht="15">
      <c r="Z2886" s="23"/>
      <c r="AE2886" s="23"/>
    </row>
    <row r="2887" spans="26:31" ht="15">
      <c r="Z2887" s="23"/>
      <c r="AE2887" s="23"/>
    </row>
    <row r="2888" spans="26:31" ht="15">
      <c r="Z2888" s="23"/>
      <c r="AE2888" s="23"/>
    </row>
    <row r="2889" spans="26:31" ht="15">
      <c r="Z2889" s="23"/>
      <c r="AE2889" s="23"/>
    </row>
    <row r="2890" spans="26:31" ht="15">
      <c r="Z2890" s="23"/>
      <c r="AE2890" s="23"/>
    </row>
    <row r="2891" spans="26:31" ht="15">
      <c r="Z2891" s="23"/>
      <c r="AE2891" s="23"/>
    </row>
    <row r="2892" spans="26:31" ht="15">
      <c r="Z2892" s="23"/>
      <c r="AE2892" s="23"/>
    </row>
    <row r="2893" spans="26:31" ht="15">
      <c r="Z2893" s="23"/>
      <c r="AE2893" s="23"/>
    </row>
    <row r="2894" spans="26:31" ht="15">
      <c r="Z2894" s="23"/>
      <c r="AE2894" s="23"/>
    </row>
    <row r="2895" spans="26:31" ht="15">
      <c r="Z2895" s="23"/>
      <c r="AE2895" s="23"/>
    </row>
    <row r="2896" spans="26:31" ht="15">
      <c r="Z2896" s="23"/>
      <c r="AE2896" s="23"/>
    </row>
    <row r="2897" spans="26:31" ht="15">
      <c r="Z2897" s="23"/>
      <c r="AE2897" s="23"/>
    </row>
    <row r="2898" spans="26:31" ht="15">
      <c r="Z2898" s="23"/>
      <c r="AE2898" s="23"/>
    </row>
    <row r="2899" spans="26:31" ht="15">
      <c r="Z2899" s="23"/>
      <c r="AE2899" s="23"/>
    </row>
    <row r="2900" spans="26:31" ht="15">
      <c r="Z2900" s="23"/>
      <c r="AE2900" s="23"/>
    </row>
    <row r="2901" spans="26:31" ht="15">
      <c r="Z2901" s="23"/>
      <c r="AE2901" s="23"/>
    </row>
    <row r="2902" spans="26:31" ht="15">
      <c r="Z2902" s="23"/>
      <c r="AE2902" s="23"/>
    </row>
    <row r="2903" spans="26:31" ht="15">
      <c r="Z2903" s="23"/>
      <c r="AE2903" s="23"/>
    </row>
    <row r="2904" spans="26:31" ht="15">
      <c r="Z2904" s="23"/>
      <c r="AE2904" s="23"/>
    </row>
    <row r="2905" spans="26:31" ht="15">
      <c r="Z2905" s="23"/>
      <c r="AE2905" s="23"/>
    </row>
    <row r="2906" spans="26:31" ht="15">
      <c r="Z2906" s="23"/>
      <c r="AE2906" s="23"/>
    </row>
    <row r="2907" spans="26:31" ht="15">
      <c r="Z2907" s="23"/>
      <c r="AE2907" s="23"/>
    </row>
    <row r="2908" spans="26:31" ht="15">
      <c r="Z2908" s="23"/>
      <c r="AE2908" s="23"/>
    </row>
    <row r="2909" spans="26:31" ht="15">
      <c r="Z2909" s="23"/>
      <c r="AE2909" s="23"/>
    </row>
    <row r="2910" spans="26:31" ht="15">
      <c r="Z2910" s="23"/>
      <c r="AE2910" s="23"/>
    </row>
    <row r="2911" spans="26:31" ht="15">
      <c r="Z2911" s="23"/>
      <c r="AE2911" s="23"/>
    </row>
    <row r="2912" spans="26:31" ht="15">
      <c r="Z2912" s="23"/>
      <c r="AE2912" s="23"/>
    </row>
    <row r="2913" spans="26:31" ht="15">
      <c r="Z2913" s="23"/>
      <c r="AE2913" s="23"/>
    </row>
    <row r="2914" spans="26:31" ht="15">
      <c r="Z2914" s="23"/>
      <c r="AE2914" s="23"/>
    </row>
    <row r="2915" spans="26:31" ht="15">
      <c r="Z2915" s="23"/>
      <c r="AE2915" s="23"/>
    </row>
    <row r="2916" spans="26:31" ht="15">
      <c r="Z2916" s="23"/>
      <c r="AE2916" s="23"/>
    </row>
    <row r="2917" spans="26:31" ht="15">
      <c r="Z2917" s="23"/>
      <c r="AE2917" s="23"/>
    </row>
    <row r="2918" spans="26:31" ht="15">
      <c r="Z2918" s="23"/>
      <c r="AE2918" s="23"/>
    </row>
    <row r="2919" spans="26:31" ht="15">
      <c r="Z2919" s="23"/>
      <c r="AE2919" s="23"/>
    </row>
    <row r="2920" spans="26:31" ht="15">
      <c r="Z2920" s="23"/>
      <c r="AE2920" s="23"/>
    </row>
    <row r="2921" spans="26:31" ht="15">
      <c r="Z2921" s="23"/>
      <c r="AE2921" s="23"/>
    </row>
    <row r="2922" spans="26:31" ht="15">
      <c r="Z2922" s="23"/>
      <c r="AE2922" s="23"/>
    </row>
    <row r="2923" spans="26:31" ht="15">
      <c r="Z2923" s="23"/>
      <c r="AE2923" s="23"/>
    </row>
    <row r="2924" spans="26:31" ht="15">
      <c r="Z2924" s="23"/>
      <c r="AE2924" s="23"/>
    </row>
    <row r="2925" spans="26:31" ht="15">
      <c r="Z2925" s="23"/>
      <c r="AE2925" s="23"/>
    </row>
    <row r="2926" spans="26:31" ht="15">
      <c r="Z2926" s="23"/>
      <c r="AE2926" s="23"/>
    </row>
    <row r="2927" spans="26:31" ht="15">
      <c r="Z2927" s="23"/>
      <c r="AE2927" s="23"/>
    </row>
    <row r="2928" spans="26:31" ht="15">
      <c r="Z2928" s="23"/>
      <c r="AE2928" s="23"/>
    </row>
    <row r="2929" spans="26:31" ht="15">
      <c r="Z2929" s="23"/>
      <c r="AE2929" s="23"/>
    </row>
    <row r="2930" spans="26:31" ht="15">
      <c r="Z2930" s="23"/>
      <c r="AE2930" s="23"/>
    </row>
    <row r="2931" spans="26:31" ht="15">
      <c r="Z2931" s="23"/>
      <c r="AE2931" s="23"/>
    </row>
    <row r="2932" spans="26:31" ht="15">
      <c r="Z2932" s="23"/>
      <c r="AE2932" s="23"/>
    </row>
    <row r="2933" spans="26:31" ht="15">
      <c r="Z2933" s="23"/>
      <c r="AE2933" s="23"/>
    </row>
    <row r="2934" spans="26:31" ht="15">
      <c r="Z2934" s="23"/>
      <c r="AE2934" s="23"/>
    </row>
    <row r="2935" spans="26:31" ht="15">
      <c r="Z2935" s="23"/>
      <c r="AE2935" s="23"/>
    </row>
    <row r="2936" spans="26:31" ht="15">
      <c r="Z2936" s="23"/>
      <c r="AE2936" s="23"/>
    </row>
    <row r="2937" spans="26:31" ht="15">
      <c r="Z2937" s="23"/>
      <c r="AE2937" s="23"/>
    </row>
    <row r="2938" spans="26:31" ht="15">
      <c r="Z2938" s="23"/>
      <c r="AE2938" s="23"/>
    </row>
    <row r="2939" spans="26:31" ht="15">
      <c r="Z2939" s="23"/>
      <c r="AE2939" s="23"/>
    </row>
    <row r="2940" spans="26:31" ht="15">
      <c r="Z2940" s="23"/>
      <c r="AE2940" s="23"/>
    </row>
    <row r="2941" spans="26:31" ht="15">
      <c r="Z2941" s="23"/>
      <c r="AE2941" s="23"/>
    </row>
    <row r="2942" spans="26:31" ht="15">
      <c r="Z2942" s="23"/>
      <c r="AE2942" s="23"/>
    </row>
    <row r="2943" spans="26:31" ht="15">
      <c r="Z2943" s="23"/>
      <c r="AE2943" s="23"/>
    </row>
    <row r="2944" spans="26:31" ht="15">
      <c r="Z2944" s="23"/>
      <c r="AE2944" s="23"/>
    </row>
    <row r="2945" spans="26:31" ht="15">
      <c r="Z2945" s="23"/>
      <c r="AE2945" s="23"/>
    </row>
    <row r="2946" spans="26:31" ht="15">
      <c r="Z2946" s="23"/>
      <c r="AE2946" s="23"/>
    </row>
    <row r="2947" spans="26:31" ht="15">
      <c r="Z2947" s="23"/>
      <c r="AE2947" s="23"/>
    </row>
    <row r="2948" spans="26:31" ht="15">
      <c r="Z2948" s="23"/>
      <c r="AE2948" s="23"/>
    </row>
    <row r="2949" spans="26:31" ht="15">
      <c r="Z2949" s="23"/>
      <c r="AE2949" s="23"/>
    </row>
    <row r="2950" spans="26:31" ht="15">
      <c r="Z2950" s="23"/>
      <c r="AE2950" s="23"/>
    </row>
    <row r="2951" spans="26:31" ht="15">
      <c r="Z2951" s="23"/>
      <c r="AE2951" s="23"/>
    </row>
    <row r="2952" spans="26:31" ht="15">
      <c r="Z2952" s="23"/>
      <c r="AE2952" s="23"/>
    </row>
    <row r="2953" spans="26:31" ht="15">
      <c r="Z2953" s="23"/>
      <c r="AE2953" s="23"/>
    </row>
    <row r="2954" spans="26:31" ht="15">
      <c r="Z2954" s="23"/>
      <c r="AE2954" s="23"/>
    </row>
    <row r="2955" spans="26:31" ht="15">
      <c r="Z2955" s="23"/>
      <c r="AE2955" s="23"/>
    </row>
    <row r="2956" spans="26:31" ht="15">
      <c r="Z2956" s="23"/>
      <c r="AE2956" s="23"/>
    </row>
    <row r="2957" spans="26:31" ht="15">
      <c r="Z2957" s="23"/>
      <c r="AE2957" s="23"/>
    </row>
    <row r="2958" spans="26:31" ht="15">
      <c r="Z2958" s="23"/>
      <c r="AE2958" s="23"/>
    </row>
    <row r="2959" spans="26:31" ht="15">
      <c r="Z2959" s="23"/>
      <c r="AE2959" s="23"/>
    </row>
    <row r="2960" spans="26:31" ht="15">
      <c r="Z2960" s="23"/>
      <c r="AE2960" s="23"/>
    </row>
    <row r="2961" spans="26:31" ht="15">
      <c r="Z2961" s="23"/>
      <c r="AE2961" s="23"/>
    </row>
    <row r="2962" spans="26:31" ht="15">
      <c r="Z2962" s="23"/>
      <c r="AE2962" s="23"/>
    </row>
    <row r="2963" spans="26:31" ht="15">
      <c r="Z2963" s="23"/>
      <c r="AE2963" s="23"/>
    </row>
    <row r="2964" spans="26:31" ht="15">
      <c r="Z2964" s="23"/>
      <c r="AE2964" s="23"/>
    </row>
    <row r="2965" spans="26:31" ht="15">
      <c r="Z2965" s="23"/>
      <c r="AE2965" s="23"/>
    </row>
    <row r="2966" spans="26:31" ht="15">
      <c r="Z2966" s="23"/>
      <c r="AE2966" s="23"/>
    </row>
    <row r="2967" spans="26:31" ht="15">
      <c r="Z2967" s="23"/>
      <c r="AE2967" s="23"/>
    </row>
    <row r="2968" spans="26:31" ht="15">
      <c r="Z2968" s="23"/>
      <c r="AE2968" s="23"/>
    </row>
    <row r="2969" spans="26:31" ht="15">
      <c r="Z2969" s="23"/>
      <c r="AE2969" s="23"/>
    </row>
    <row r="2970" spans="26:31" ht="15">
      <c r="Z2970" s="23"/>
      <c r="AE2970" s="23"/>
    </row>
    <row r="2971" spans="26:31" ht="15">
      <c r="Z2971" s="23"/>
      <c r="AE2971" s="23"/>
    </row>
    <row r="2972" spans="26:31" ht="15">
      <c r="Z2972" s="23"/>
      <c r="AE2972" s="23"/>
    </row>
    <row r="2973" spans="26:31" ht="15">
      <c r="Z2973" s="23"/>
      <c r="AE2973" s="23"/>
    </row>
    <row r="2974" spans="26:31" ht="15">
      <c r="Z2974" s="23"/>
      <c r="AE2974" s="23"/>
    </row>
    <row r="2975" spans="26:31" ht="15">
      <c r="Z2975" s="23"/>
      <c r="AE2975" s="23"/>
    </row>
    <row r="2976" spans="26:31" ht="15">
      <c r="Z2976" s="23"/>
      <c r="AE2976" s="23"/>
    </row>
    <row r="2977" spans="26:31" ht="15">
      <c r="Z2977" s="23"/>
      <c r="AE2977" s="23"/>
    </row>
    <row r="2978" spans="26:31" ht="15">
      <c r="Z2978" s="23"/>
      <c r="AE2978" s="23"/>
    </row>
    <row r="2979" spans="26:31" ht="15">
      <c r="Z2979" s="23"/>
      <c r="AE2979" s="23"/>
    </row>
    <row r="2980" spans="26:31" ht="15">
      <c r="Z2980" s="23"/>
      <c r="AE2980" s="23"/>
    </row>
    <row r="2981" spans="26:31" ht="15">
      <c r="Z2981" s="23"/>
      <c r="AE2981" s="23"/>
    </row>
    <row r="2982" spans="26:31" ht="15">
      <c r="Z2982" s="23"/>
      <c r="AE2982" s="23"/>
    </row>
    <row r="2983" spans="26:31" ht="15">
      <c r="Z2983" s="23"/>
      <c r="AE2983" s="23"/>
    </row>
    <row r="2984" spans="26:31" ht="15">
      <c r="Z2984" s="23"/>
      <c r="AE2984" s="23"/>
    </row>
    <row r="2985" spans="26:31" ht="15">
      <c r="Z2985" s="23"/>
      <c r="AE2985" s="23"/>
    </row>
    <row r="2986" spans="26:31" ht="15">
      <c r="Z2986" s="23"/>
      <c r="AE2986" s="23"/>
    </row>
    <row r="2987" spans="26:31" ht="15">
      <c r="Z2987" s="23"/>
      <c r="AE2987" s="23"/>
    </row>
    <row r="2988" spans="26:31" ht="15">
      <c r="Z2988" s="23"/>
      <c r="AE2988" s="23"/>
    </row>
    <row r="2989" spans="26:31" ht="15">
      <c r="Z2989" s="23"/>
      <c r="AE2989" s="23"/>
    </row>
    <row r="2990" spans="26:31" ht="15">
      <c r="Z2990" s="23"/>
      <c r="AE2990" s="23"/>
    </row>
    <row r="2991" spans="26:31" ht="15">
      <c r="Z2991" s="23"/>
      <c r="AE2991" s="23"/>
    </row>
    <row r="2992" spans="26:31" ht="15">
      <c r="Z2992" s="23"/>
      <c r="AE2992" s="23"/>
    </row>
    <row r="2993" spans="26:31" ht="15">
      <c r="Z2993" s="23"/>
      <c r="AE2993" s="23"/>
    </row>
    <row r="2994" spans="26:31" ht="15">
      <c r="Z2994" s="23"/>
      <c r="AE2994" s="23"/>
    </row>
    <row r="2995" spans="26:31" ht="15">
      <c r="Z2995" s="23"/>
      <c r="AE2995" s="23"/>
    </row>
    <row r="2996" spans="26:31" ht="15">
      <c r="Z2996" s="23"/>
      <c r="AE2996" s="23"/>
    </row>
    <row r="2997" spans="26:31" ht="15">
      <c r="Z2997" s="23"/>
      <c r="AE2997" s="23"/>
    </row>
    <row r="2998" spans="26:31" ht="15">
      <c r="Z2998" s="23"/>
      <c r="AE2998" s="23"/>
    </row>
    <row r="2999" spans="26:31" ht="15">
      <c r="Z2999" s="23"/>
      <c r="AE2999" s="23"/>
    </row>
    <row r="3000" spans="26:31" ht="15">
      <c r="Z3000" s="23"/>
      <c r="AE3000" s="23"/>
    </row>
    <row r="3001" spans="26:31" ht="15">
      <c r="Z3001" s="23"/>
      <c r="AE3001" s="23"/>
    </row>
    <row r="3002" spans="26:31" ht="15">
      <c r="Z3002" s="23"/>
      <c r="AE3002" s="23"/>
    </row>
    <row r="3003" spans="26:31" ht="15">
      <c r="Z3003" s="23"/>
      <c r="AE3003" s="23"/>
    </row>
    <row r="3004" spans="26:31" ht="15">
      <c r="Z3004" s="23"/>
      <c r="AE3004" s="23"/>
    </row>
    <row r="3005" spans="26:31" ht="15">
      <c r="Z3005" s="23"/>
      <c r="AE3005" s="23"/>
    </row>
    <row r="3006" spans="26:31" ht="15">
      <c r="Z3006" s="23"/>
      <c r="AE3006" s="23"/>
    </row>
    <row r="3007" spans="26:31" ht="15">
      <c r="Z3007" s="23"/>
      <c r="AE3007" s="23"/>
    </row>
    <row r="3008" spans="26:31" ht="15">
      <c r="Z3008" s="23"/>
      <c r="AE3008" s="23"/>
    </row>
    <row r="3009" spans="26:31" ht="15">
      <c r="Z3009" s="23"/>
      <c r="AE3009" s="23"/>
    </row>
    <row r="3010" spans="26:31" ht="15">
      <c r="Z3010" s="23"/>
      <c r="AE3010" s="23"/>
    </row>
    <row r="3011" spans="26:31" ht="15">
      <c r="Z3011" s="23"/>
      <c r="AE3011" s="23"/>
    </row>
    <row r="3012" spans="26:31" ht="15">
      <c r="Z3012" s="23"/>
      <c r="AE3012" s="23"/>
    </row>
    <row r="3013" spans="26:31" ht="15">
      <c r="Z3013" s="23"/>
      <c r="AE3013" s="23"/>
    </row>
    <row r="3014" spans="26:31" ht="15">
      <c r="Z3014" s="23"/>
      <c r="AE3014" s="23"/>
    </row>
    <row r="3015" spans="26:31" ht="15">
      <c r="Z3015" s="23"/>
      <c r="AE3015" s="23"/>
    </row>
    <row r="3016" spans="26:31" ht="15">
      <c r="Z3016" s="23"/>
      <c r="AE3016" s="23"/>
    </row>
    <row r="3017" spans="26:31" ht="15">
      <c r="Z3017" s="23"/>
      <c r="AE3017" s="23"/>
    </row>
    <row r="3018" spans="26:31" ht="15">
      <c r="Z3018" s="23"/>
      <c r="AE3018" s="23"/>
    </row>
    <row r="3019" spans="26:31" ht="15">
      <c r="Z3019" s="23"/>
      <c r="AE3019" s="23"/>
    </row>
    <row r="3020" spans="26:31" ht="15">
      <c r="Z3020" s="23"/>
      <c r="AE3020" s="23"/>
    </row>
    <row r="3021" spans="26:31" ht="15">
      <c r="Z3021" s="23"/>
      <c r="AE3021" s="23"/>
    </row>
    <row r="3022" spans="26:31" ht="15">
      <c r="Z3022" s="23"/>
      <c r="AE3022" s="23"/>
    </row>
    <row r="3023" spans="26:31" ht="15">
      <c r="Z3023" s="23"/>
      <c r="AE3023" s="23"/>
    </row>
    <row r="3024" spans="26:31" ht="15">
      <c r="Z3024" s="23"/>
      <c r="AE3024" s="23"/>
    </row>
    <row r="3025" spans="26:31" ht="15">
      <c r="Z3025" s="23"/>
      <c r="AE3025" s="23"/>
    </row>
    <row r="3026" spans="26:31" ht="15">
      <c r="Z3026" s="23"/>
      <c r="AE3026" s="23"/>
    </row>
    <row r="3027" spans="26:31" ht="15">
      <c r="Z3027" s="23"/>
      <c r="AE3027" s="23"/>
    </row>
    <row r="3028" spans="26:31" ht="15">
      <c r="Z3028" s="23"/>
      <c r="AE3028" s="23"/>
    </row>
    <row r="3029" spans="26:31" ht="15">
      <c r="Z3029" s="23"/>
      <c r="AE3029" s="23"/>
    </row>
    <row r="3030" spans="26:31" ht="15">
      <c r="Z3030" s="23"/>
      <c r="AE3030" s="23"/>
    </row>
    <row r="3031" spans="26:31" ht="15">
      <c r="Z3031" s="23"/>
      <c r="AE3031" s="23"/>
    </row>
    <row r="3032" spans="26:31" ht="15">
      <c r="Z3032" s="23"/>
      <c r="AE3032" s="23"/>
    </row>
    <row r="3033" spans="26:31" ht="15">
      <c r="Z3033" s="23"/>
      <c r="AE3033" s="23"/>
    </row>
    <row r="3034" spans="26:31" ht="15">
      <c r="Z3034" s="23"/>
      <c r="AE3034" s="23"/>
    </row>
    <row r="3035" spans="26:31" ht="15">
      <c r="Z3035" s="23"/>
      <c r="AE3035" s="23"/>
    </row>
    <row r="3036" spans="26:31" ht="15">
      <c r="Z3036" s="23"/>
      <c r="AE3036" s="23"/>
    </row>
    <row r="3037" spans="26:31" ht="15">
      <c r="Z3037" s="23"/>
      <c r="AE3037" s="23"/>
    </row>
    <row r="3038" spans="26:31" ht="15">
      <c r="Z3038" s="23"/>
      <c r="AE3038" s="23"/>
    </row>
    <row r="3039" spans="26:31" ht="15">
      <c r="Z3039" s="23"/>
      <c r="AE3039" s="23"/>
    </row>
    <row r="3040" spans="26:31" ht="15">
      <c r="Z3040" s="23"/>
      <c r="AE3040" s="23"/>
    </row>
    <row r="3041" spans="26:31" ht="15">
      <c r="Z3041" s="23"/>
      <c r="AE3041" s="23"/>
    </row>
    <row r="3042" spans="26:31" ht="15">
      <c r="Z3042" s="23"/>
      <c r="AE3042" s="23"/>
    </row>
    <row r="3043" spans="26:31" ht="15">
      <c r="Z3043" s="23"/>
      <c r="AE3043" s="23"/>
    </row>
    <row r="3044" spans="26:31" ht="15">
      <c r="Z3044" s="23"/>
      <c r="AE3044" s="23"/>
    </row>
    <row r="3045" spans="26:31" ht="15">
      <c r="Z3045" s="23"/>
      <c r="AE3045" s="23"/>
    </row>
    <row r="3046" spans="26:31" ht="15">
      <c r="Z3046" s="23"/>
      <c r="AE3046" s="23"/>
    </row>
    <row r="3047" spans="26:31" ht="15">
      <c r="Z3047" s="23"/>
      <c r="AE3047" s="23"/>
    </row>
    <row r="3048" spans="26:31" ht="15">
      <c r="Z3048" s="23"/>
      <c r="AE3048" s="23"/>
    </row>
    <row r="3049" spans="26:31" ht="15">
      <c r="Z3049" s="23"/>
      <c r="AE3049" s="23"/>
    </row>
    <row r="3050" spans="26:31" ht="15">
      <c r="Z3050" s="23"/>
      <c r="AE3050" s="23"/>
    </row>
    <row r="3051" spans="26:31" ht="15">
      <c r="Z3051" s="23"/>
      <c r="AE3051" s="23"/>
    </row>
    <row r="3052" spans="26:31" ht="15">
      <c r="Z3052" s="23"/>
      <c r="AE3052" s="23"/>
    </row>
    <row r="3053" spans="26:31" ht="15">
      <c r="Z3053" s="23"/>
      <c r="AE3053" s="23"/>
    </row>
    <row r="3054" spans="26:31" ht="15">
      <c r="Z3054" s="23"/>
      <c r="AE3054" s="23"/>
    </row>
    <row r="3055" spans="26:31" ht="15">
      <c r="Z3055" s="23"/>
      <c r="AE3055" s="23"/>
    </row>
    <row r="3056" spans="26:31" ht="15">
      <c r="Z3056" s="23"/>
      <c r="AE3056" s="23"/>
    </row>
    <row r="3057" spans="26:31" ht="15">
      <c r="Z3057" s="23"/>
      <c r="AE3057" s="23"/>
    </row>
    <row r="3058" spans="26:31" ht="15">
      <c r="Z3058" s="23"/>
      <c r="AE3058" s="23"/>
    </row>
    <row r="3059" spans="26:31" ht="15">
      <c r="Z3059" s="23"/>
      <c r="AE3059" s="23"/>
    </row>
    <row r="3060" spans="26:31" ht="15">
      <c r="Z3060" s="23"/>
      <c r="AE3060" s="23"/>
    </row>
    <row r="3061" spans="26:31" ht="15">
      <c r="Z3061" s="23"/>
      <c r="AE3061" s="23"/>
    </row>
    <row r="3062" spans="26:31" ht="15">
      <c r="Z3062" s="23"/>
      <c r="AE3062" s="23"/>
    </row>
    <row r="3063" spans="26:31" ht="15">
      <c r="Z3063" s="23"/>
      <c r="AE3063" s="23"/>
    </row>
    <row r="3064" spans="26:31" ht="15">
      <c r="Z3064" s="23"/>
      <c r="AE3064" s="23"/>
    </row>
    <row r="3065" spans="26:31" ht="15">
      <c r="Z3065" s="23"/>
      <c r="AE3065" s="23"/>
    </row>
    <row r="3066" spans="26:31" ht="15">
      <c r="Z3066" s="23"/>
      <c r="AE3066" s="23"/>
    </row>
    <row r="3067" spans="26:31" ht="15">
      <c r="Z3067" s="23"/>
      <c r="AE3067" s="23"/>
    </row>
    <row r="3068" spans="26:31" ht="15">
      <c r="Z3068" s="23"/>
      <c r="AE3068" s="23"/>
    </row>
    <row r="3069" spans="26:31" ht="15">
      <c r="Z3069" s="23"/>
      <c r="AE3069" s="23"/>
    </row>
    <row r="3070" spans="26:31" ht="15">
      <c r="Z3070" s="23"/>
      <c r="AE3070" s="23"/>
    </row>
    <row r="3071" spans="26:31" ht="15">
      <c r="Z3071" s="23"/>
      <c r="AE3071" s="23"/>
    </row>
    <row r="3072" spans="26:31" ht="15">
      <c r="Z3072" s="23"/>
      <c r="AE3072" s="23"/>
    </row>
    <row r="3073" spans="26:31" ht="15">
      <c r="Z3073" s="23"/>
      <c r="AE3073" s="23"/>
    </row>
    <row r="3074" spans="26:31" ht="15">
      <c r="Z3074" s="23"/>
      <c r="AE3074" s="23"/>
    </row>
    <row r="3075" spans="26:31" ht="15">
      <c r="Z3075" s="23"/>
      <c r="AE3075" s="23"/>
    </row>
    <row r="3076" spans="26:31" ht="15">
      <c r="Z3076" s="23"/>
      <c r="AE3076" s="23"/>
    </row>
    <row r="3077" spans="26:31" ht="15">
      <c r="Z3077" s="23"/>
      <c r="AE3077" s="23"/>
    </row>
    <row r="3078" spans="26:31" ht="15">
      <c r="Z3078" s="23"/>
      <c r="AE3078" s="23"/>
    </row>
    <row r="3079" spans="26:31" ht="15">
      <c r="Z3079" s="23"/>
      <c r="AE3079" s="23"/>
    </row>
    <row r="3080" spans="26:31" ht="15">
      <c r="Z3080" s="23"/>
      <c r="AE3080" s="23"/>
    </row>
    <row r="3081" spans="26:31" ht="15">
      <c r="Z3081" s="23"/>
      <c r="AE3081" s="23"/>
    </row>
    <row r="3082" spans="26:31" ht="15">
      <c r="Z3082" s="23"/>
      <c r="AE3082" s="23"/>
    </row>
    <row r="3083" spans="26:31" ht="15">
      <c r="Z3083" s="23"/>
      <c r="AE3083" s="23"/>
    </row>
    <row r="3084" spans="26:31" ht="15">
      <c r="Z3084" s="23"/>
      <c r="AE3084" s="23"/>
    </row>
    <row r="3085" spans="26:31" ht="15">
      <c r="Z3085" s="23"/>
      <c r="AE3085" s="23"/>
    </row>
    <row r="3086" spans="26:31" ht="15">
      <c r="Z3086" s="23"/>
      <c r="AE3086" s="23"/>
    </row>
    <row r="3087" spans="26:31" ht="15">
      <c r="Z3087" s="23"/>
      <c r="AE3087" s="23"/>
    </row>
    <row r="3088" spans="26:31" ht="15">
      <c r="Z3088" s="23"/>
      <c r="AE3088" s="23"/>
    </row>
    <row r="3089" spans="26:31" ht="15">
      <c r="Z3089" s="23"/>
      <c r="AE3089" s="23"/>
    </row>
    <row r="3090" spans="26:31" ht="15">
      <c r="Z3090" s="23"/>
      <c r="AE3090" s="23"/>
    </row>
    <row r="3091" spans="26:31" ht="15">
      <c r="Z3091" s="23"/>
      <c r="AE3091" s="23"/>
    </row>
    <row r="3092" spans="26:31" ht="15">
      <c r="Z3092" s="23"/>
      <c r="AE3092" s="23"/>
    </row>
    <row r="3093" spans="26:31" ht="15">
      <c r="Z3093" s="23"/>
      <c r="AE3093" s="23"/>
    </row>
    <row r="3094" spans="26:31" ht="15">
      <c r="Z3094" s="23"/>
      <c r="AE3094" s="23"/>
    </row>
    <row r="3095" spans="26:31" ht="15">
      <c r="Z3095" s="23"/>
      <c r="AE3095" s="23"/>
    </row>
    <row r="3096" spans="26:31" ht="15">
      <c r="Z3096" s="23"/>
      <c r="AE3096" s="23"/>
    </row>
    <row r="3097" spans="26:31" ht="15">
      <c r="Z3097" s="23"/>
      <c r="AE3097" s="23"/>
    </row>
    <row r="3098" spans="26:31" ht="15">
      <c r="Z3098" s="23"/>
      <c r="AE3098" s="23"/>
    </row>
    <row r="3099" spans="26:31" ht="15">
      <c r="Z3099" s="23"/>
      <c r="AE3099" s="23"/>
    </row>
    <row r="3100" spans="26:31" ht="15">
      <c r="Z3100" s="23"/>
      <c r="AE3100" s="23"/>
    </row>
    <row r="3101" spans="26:31" ht="15">
      <c r="Z3101" s="23"/>
      <c r="AE3101" s="23"/>
    </row>
    <row r="3102" spans="26:31" ht="15">
      <c r="Z3102" s="23"/>
      <c r="AE3102" s="23"/>
    </row>
    <row r="3103" spans="26:31" ht="15">
      <c r="Z3103" s="23"/>
      <c r="AE3103" s="23"/>
    </row>
    <row r="3104" spans="26:31" ht="15">
      <c r="Z3104" s="23"/>
      <c r="AE3104" s="23"/>
    </row>
    <row r="3105" spans="26:31" ht="15">
      <c r="Z3105" s="23"/>
      <c r="AE3105" s="23"/>
    </row>
    <row r="3106" spans="26:31" ht="15">
      <c r="Z3106" s="23"/>
      <c r="AE3106" s="23"/>
    </row>
    <row r="3107" spans="26:31" ht="15">
      <c r="Z3107" s="23"/>
      <c r="AE3107" s="23"/>
    </row>
    <row r="3108" spans="26:31" ht="15">
      <c r="Z3108" s="23"/>
      <c r="AE3108" s="23"/>
    </row>
    <row r="3109" spans="26:31" ht="15">
      <c r="Z3109" s="23"/>
      <c r="AE3109" s="23"/>
    </row>
    <row r="3110" spans="26:31" ht="15">
      <c r="Z3110" s="23"/>
      <c r="AE3110" s="23"/>
    </row>
    <row r="3111" spans="26:31" ht="15">
      <c r="Z3111" s="23"/>
      <c r="AE3111" s="23"/>
    </row>
    <row r="3112" spans="26:31" ht="15">
      <c r="Z3112" s="23"/>
      <c r="AE3112" s="23"/>
    </row>
    <row r="3113" spans="26:31" ht="15">
      <c r="Z3113" s="23"/>
      <c r="AE3113" s="23"/>
    </row>
    <row r="3114" spans="26:31" ht="15">
      <c r="Z3114" s="23"/>
      <c r="AE3114" s="23"/>
    </row>
    <row r="3115" spans="26:31" ht="15">
      <c r="Z3115" s="23"/>
      <c r="AE3115" s="23"/>
    </row>
    <row r="3116" spans="26:31" ht="15">
      <c r="Z3116" s="23"/>
      <c r="AE3116" s="23"/>
    </row>
    <row r="3117" spans="26:31" ht="15">
      <c r="Z3117" s="23"/>
      <c r="AE3117" s="23"/>
    </row>
    <row r="3118" spans="26:31" ht="15">
      <c r="Z3118" s="23"/>
      <c r="AE3118" s="23"/>
    </row>
    <row r="3119" spans="26:31" ht="15">
      <c r="Z3119" s="23"/>
      <c r="AE3119" s="23"/>
    </row>
    <row r="3120" spans="26:31" ht="15">
      <c r="Z3120" s="23"/>
      <c r="AE3120" s="23"/>
    </row>
    <row r="3121" spans="26:31" ht="15">
      <c r="Z3121" s="23"/>
      <c r="AE3121" s="23"/>
    </row>
    <row r="3122" spans="26:31" ht="15">
      <c r="Z3122" s="23"/>
      <c r="AE3122" s="23"/>
    </row>
    <row r="3123" spans="26:31" ht="15">
      <c r="Z3123" s="23"/>
      <c r="AE3123" s="23"/>
    </row>
    <row r="3124" spans="26:31" ht="15">
      <c r="Z3124" s="23"/>
      <c r="AE3124" s="23"/>
    </row>
    <row r="3125" spans="26:31" ht="15">
      <c r="Z3125" s="23"/>
      <c r="AE3125" s="23"/>
    </row>
    <row r="3126" spans="26:31" ht="15">
      <c r="Z3126" s="23"/>
      <c r="AE3126" s="23"/>
    </row>
    <row r="3127" spans="26:31" ht="15">
      <c r="Z3127" s="23"/>
      <c r="AE3127" s="23"/>
    </row>
    <row r="3128" spans="26:31" ht="15">
      <c r="Z3128" s="23"/>
      <c r="AE3128" s="23"/>
    </row>
    <row r="3129" spans="26:31" ht="15">
      <c r="Z3129" s="23"/>
      <c r="AE3129" s="23"/>
    </row>
    <row r="3130" spans="26:31" ht="15">
      <c r="Z3130" s="23"/>
      <c r="AE3130" s="23"/>
    </row>
    <row r="3131" spans="26:31" ht="15">
      <c r="Z3131" s="23"/>
      <c r="AE3131" s="23"/>
    </row>
    <row r="3132" spans="26:31" ht="15">
      <c r="Z3132" s="23"/>
      <c r="AE3132" s="23"/>
    </row>
    <row r="3133" spans="26:31" ht="15">
      <c r="Z3133" s="23"/>
      <c r="AE3133" s="23"/>
    </row>
    <row r="3134" spans="26:31" ht="15">
      <c r="Z3134" s="23"/>
      <c r="AE3134" s="23"/>
    </row>
    <row r="3135" spans="26:31" ht="15">
      <c r="Z3135" s="23"/>
      <c r="AE3135" s="23"/>
    </row>
    <row r="3136" spans="26:31" ht="15">
      <c r="Z3136" s="23"/>
      <c r="AE3136" s="23"/>
    </row>
    <row r="3137" spans="26:31" ht="15">
      <c r="Z3137" s="23"/>
      <c r="AE3137" s="23"/>
    </row>
    <row r="3138" spans="26:31" ht="15">
      <c r="Z3138" s="23"/>
      <c r="AE3138" s="23"/>
    </row>
    <row r="3139" spans="26:31" ht="15">
      <c r="Z3139" s="23"/>
      <c r="AE3139" s="23"/>
    </row>
    <row r="3140" spans="26:31" ht="15">
      <c r="Z3140" s="23"/>
      <c r="AE3140" s="23"/>
    </row>
    <row r="3141" spans="26:31" ht="15">
      <c r="Z3141" s="23"/>
      <c r="AE3141" s="23"/>
    </row>
    <row r="3142" spans="26:31" ht="15">
      <c r="Z3142" s="23"/>
      <c r="AE3142" s="23"/>
    </row>
    <row r="3143" spans="26:31" ht="15">
      <c r="Z3143" s="23"/>
      <c r="AE3143" s="23"/>
    </row>
    <row r="3144" spans="26:31" ht="15">
      <c r="Z3144" s="23"/>
      <c r="AE3144" s="23"/>
    </row>
    <row r="3145" spans="26:31" ht="15">
      <c r="Z3145" s="23"/>
      <c r="AE3145" s="23"/>
    </row>
    <row r="3146" spans="26:31" ht="15">
      <c r="Z3146" s="23"/>
      <c r="AE3146" s="23"/>
    </row>
    <row r="3147" spans="26:31" ht="15">
      <c r="Z3147" s="23"/>
      <c r="AE3147" s="23"/>
    </row>
    <row r="3148" spans="26:31" ht="15">
      <c r="Z3148" s="23"/>
      <c r="AE3148" s="23"/>
    </row>
    <row r="3149" spans="26:31" ht="15">
      <c r="Z3149" s="23"/>
      <c r="AE3149" s="23"/>
    </row>
    <row r="3150" spans="26:31" ht="15">
      <c r="Z3150" s="23"/>
      <c r="AE3150" s="23"/>
    </row>
    <row r="3151" spans="26:31" ht="15">
      <c r="Z3151" s="23"/>
      <c r="AE3151" s="23"/>
    </row>
    <row r="3152" spans="26:31" ht="15">
      <c r="Z3152" s="23"/>
      <c r="AE3152" s="23"/>
    </row>
    <row r="3153" spans="26:31" ht="15">
      <c r="Z3153" s="23"/>
      <c r="AE3153" s="23"/>
    </row>
    <row r="3154" spans="26:31" ht="15">
      <c r="Z3154" s="23"/>
      <c r="AE3154" s="23"/>
    </row>
    <row r="3155" spans="26:31" ht="15">
      <c r="Z3155" s="23"/>
      <c r="AE3155" s="23"/>
    </row>
    <row r="3156" spans="26:31" ht="15">
      <c r="Z3156" s="23"/>
      <c r="AE3156" s="23"/>
    </row>
    <row r="3157" spans="26:31" ht="15">
      <c r="Z3157" s="23"/>
      <c r="AE3157" s="23"/>
    </row>
    <row r="3158" spans="26:31" ht="15">
      <c r="Z3158" s="23"/>
      <c r="AE3158" s="23"/>
    </row>
    <row r="3159" spans="26:31" ht="15">
      <c r="Z3159" s="23"/>
      <c r="AE3159" s="23"/>
    </row>
    <row r="3160" spans="26:31" ht="15">
      <c r="Z3160" s="23"/>
      <c r="AE3160" s="23"/>
    </row>
    <row r="3161" spans="26:31" ht="15">
      <c r="Z3161" s="23"/>
      <c r="AE3161" s="23"/>
    </row>
    <row r="3162" spans="26:31" ht="15">
      <c r="Z3162" s="23"/>
      <c r="AE3162" s="23"/>
    </row>
    <row r="3163" spans="26:31" ht="15">
      <c r="Z3163" s="23"/>
      <c r="AE3163" s="23"/>
    </row>
    <row r="3164" spans="26:31" ht="15">
      <c r="Z3164" s="23"/>
      <c r="AE3164" s="23"/>
    </row>
    <row r="3165" spans="26:31" ht="15">
      <c r="Z3165" s="23"/>
      <c r="AE3165" s="23"/>
    </row>
    <row r="3166" spans="26:31" ht="15">
      <c r="Z3166" s="23"/>
      <c r="AE3166" s="23"/>
    </row>
    <row r="3167" spans="26:31" ht="15">
      <c r="Z3167" s="23"/>
      <c r="AE3167" s="23"/>
    </row>
    <row r="3168" spans="26:31" ht="15">
      <c r="Z3168" s="23"/>
      <c r="AE3168" s="23"/>
    </row>
    <row r="3169" spans="26:31" ht="15">
      <c r="Z3169" s="23"/>
      <c r="AE3169" s="23"/>
    </row>
    <row r="3170" spans="26:31" ht="15">
      <c r="Z3170" s="23"/>
      <c r="AE3170" s="23"/>
    </row>
    <row r="3171" spans="26:31" ht="15">
      <c r="Z3171" s="23"/>
      <c r="AE3171" s="23"/>
    </row>
    <row r="3172" spans="26:31" ht="15">
      <c r="Z3172" s="23"/>
      <c r="AE3172" s="23"/>
    </row>
    <row r="3173" spans="26:31" ht="15">
      <c r="Z3173" s="23"/>
      <c r="AE3173" s="23"/>
    </row>
    <row r="3174" spans="26:31" ht="15">
      <c r="Z3174" s="23"/>
      <c r="AE3174" s="23"/>
    </row>
    <row r="3175" spans="26:31" ht="15">
      <c r="Z3175" s="23"/>
      <c r="AE3175" s="23"/>
    </row>
    <row r="3176" spans="26:31" ht="15">
      <c r="Z3176" s="23"/>
      <c r="AE3176" s="23"/>
    </row>
    <row r="3177" spans="26:31" ht="15">
      <c r="Z3177" s="23"/>
      <c r="AE3177" s="23"/>
    </row>
    <row r="3178" spans="26:31" ht="15">
      <c r="Z3178" s="23"/>
      <c r="AE3178" s="23"/>
    </row>
    <row r="3179" spans="26:31" ht="15">
      <c r="Z3179" s="23"/>
      <c r="AE3179" s="23"/>
    </row>
    <row r="3180" spans="26:31" ht="15">
      <c r="Z3180" s="23"/>
      <c r="AE3180" s="23"/>
    </row>
    <row r="3181" spans="26:31" ht="15">
      <c r="Z3181" s="23"/>
      <c r="AE3181" s="23"/>
    </row>
    <row r="3182" spans="26:31" ht="15">
      <c r="Z3182" s="23"/>
      <c r="AE3182" s="23"/>
    </row>
    <row r="3183" spans="26:31" ht="15">
      <c r="Z3183" s="23"/>
      <c r="AE3183" s="23"/>
    </row>
    <row r="3184" spans="26:31" ht="15">
      <c r="Z3184" s="23"/>
      <c r="AE3184" s="23"/>
    </row>
    <row r="3185" spans="26:31" ht="15">
      <c r="Z3185" s="23"/>
      <c r="AE3185" s="23"/>
    </row>
    <row r="3186" spans="26:31" ht="15">
      <c r="Z3186" s="23"/>
      <c r="AE3186" s="23"/>
    </row>
    <row r="3187" spans="26:31" ht="15">
      <c r="Z3187" s="23"/>
      <c r="AE3187" s="23"/>
    </row>
    <row r="3188" spans="26:31" ht="15">
      <c r="Z3188" s="23"/>
      <c r="AE3188" s="23"/>
    </row>
    <row r="3189" spans="26:31" ht="15">
      <c r="Z3189" s="23"/>
      <c r="AE3189" s="23"/>
    </row>
    <row r="3190" spans="26:31" ht="15">
      <c r="Z3190" s="23"/>
      <c r="AE3190" s="23"/>
    </row>
    <row r="3191" spans="26:31" ht="15">
      <c r="Z3191" s="23"/>
      <c r="AE3191" s="23"/>
    </row>
    <row r="3192" spans="26:31" ht="15">
      <c r="Z3192" s="23"/>
      <c r="AE3192" s="23"/>
    </row>
    <row r="3193" spans="26:31" ht="15">
      <c r="Z3193" s="23"/>
      <c r="AE3193" s="23"/>
    </row>
    <row r="3194" spans="26:31" ht="15">
      <c r="Z3194" s="23"/>
      <c r="AE3194" s="23"/>
    </row>
    <row r="3195" spans="26:31" ht="15">
      <c r="Z3195" s="23"/>
      <c r="AE3195" s="23"/>
    </row>
    <row r="3196" spans="26:31" ht="15">
      <c r="Z3196" s="23"/>
      <c r="AE3196" s="23"/>
    </row>
    <row r="3197" spans="26:31" ht="15">
      <c r="Z3197" s="23"/>
      <c r="AE3197" s="23"/>
    </row>
    <row r="3198" spans="26:31" ht="15">
      <c r="Z3198" s="23"/>
      <c r="AE3198" s="23"/>
    </row>
    <row r="3199" spans="26:31" ht="15">
      <c r="Z3199" s="23"/>
      <c r="AE3199" s="23"/>
    </row>
    <row r="3200" spans="26:31" ht="15">
      <c r="Z3200" s="23"/>
      <c r="AE3200" s="23"/>
    </row>
    <row r="3201" spans="26:31" ht="15">
      <c r="Z3201" s="23"/>
      <c r="AE3201" s="23"/>
    </row>
    <row r="3202" spans="26:31" ht="15">
      <c r="Z3202" s="23"/>
      <c r="AE3202" s="23"/>
    </row>
    <row r="3203" spans="26:31" ht="15">
      <c r="Z3203" s="23"/>
      <c r="AE3203" s="23"/>
    </row>
    <row r="3204" spans="26:31" ht="15">
      <c r="Z3204" s="23"/>
      <c r="AE3204" s="23"/>
    </row>
    <row r="3205" spans="26:31" ht="15">
      <c r="Z3205" s="23"/>
      <c r="AE3205" s="23"/>
    </row>
    <row r="3206" spans="26:31" ht="15">
      <c r="Z3206" s="23"/>
      <c r="AE3206" s="23"/>
    </row>
    <row r="3207" spans="26:31" ht="15">
      <c r="Z3207" s="23"/>
      <c r="AE3207" s="23"/>
    </row>
    <row r="3208" spans="26:31" ht="15">
      <c r="Z3208" s="23"/>
      <c r="AE3208" s="23"/>
    </row>
    <row r="3209" spans="26:31" ht="15">
      <c r="Z3209" s="23"/>
      <c r="AE3209" s="23"/>
    </row>
    <row r="3210" spans="26:31" ht="15">
      <c r="Z3210" s="23"/>
      <c r="AE3210" s="23"/>
    </row>
    <row r="3211" spans="26:31" ht="15">
      <c r="Z3211" s="23"/>
      <c r="AE3211" s="23"/>
    </row>
    <row r="3212" spans="26:31" ht="15">
      <c r="Z3212" s="23"/>
      <c r="AE3212" s="23"/>
    </row>
    <row r="3213" spans="26:31" ht="15">
      <c r="Z3213" s="23"/>
      <c r="AE3213" s="23"/>
    </row>
    <row r="3214" spans="26:31" ht="15">
      <c r="Z3214" s="23"/>
      <c r="AE3214" s="23"/>
    </row>
    <row r="3215" spans="26:31" ht="15">
      <c r="Z3215" s="23"/>
      <c r="AE3215" s="23"/>
    </row>
    <row r="3216" spans="26:31" ht="15">
      <c r="Z3216" s="23"/>
      <c r="AE3216" s="23"/>
    </row>
    <row r="3217" spans="26:31" ht="15">
      <c r="Z3217" s="23"/>
      <c r="AE3217" s="23"/>
    </row>
    <row r="3218" spans="26:31" ht="15">
      <c r="Z3218" s="23"/>
      <c r="AE3218" s="23"/>
    </row>
    <row r="3219" spans="26:31" ht="15">
      <c r="Z3219" s="23"/>
      <c r="AE3219" s="23"/>
    </row>
    <row r="3220" spans="26:31" ht="15">
      <c r="Z3220" s="23"/>
      <c r="AE3220" s="23"/>
    </row>
    <row r="3221" spans="26:31" ht="15">
      <c r="Z3221" s="23"/>
      <c r="AE3221" s="23"/>
    </row>
    <row r="3222" spans="26:31" ht="15">
      <c r="Z3222" s="23"/>
      <c r="AE3222" s="23"/>
    </row>
    <row r="3223" spans="26:31" ht="15">
      <c r="Z3223" s="23"/>
      <c r="AE3223" s="23"/>
    </row>
    <row r="3224" spans="26:31" ht="15">
      <c r="Z3224" s="23"/>
      <c r="AE3224" s="23"/>
    </row>
    <row r="3225" spans="26:31" ht="15">
      <c r="Z3225" s="23"/>
      <c r="AE3225" s="23"/>
    </row>
    <row r="3226" spans="26:31" ht="15">
      <c r="Z3226" s="23"/>
      <c r="AE3226" s="23"/>
    </row>
    <row r="3227" spans="26:31" ht="15">
      <c r="Z3227" s="23"/>
      <c r="AE3227" s="23"/>
    </row>
    <row r="3228" spans="26:31" ht="15">
      <c r="Z3228" s="23"/>
      <c r="AE3228" s="23"/>
    </row>
    <row r="3229" spans="26:31" ht="15">
      <c r="Z3229" s="23"/>
      <c r="AE3229" s="23"/>
    </row>
    <row r="3230" spans="26:31" ht="15">
      <c r="Z3230" s="23"/>
      <c r="AE3230" s="23"/>
    </row>
    <row r="3231" spans="26:31" ht="15">
      <c r="Z3231" s="23"/>
      <c r="AE3231" s="23"/>
    </row>
    <row r="3232" spans="26:31" ht="15">
      <c r="Z3232" s="23"/>
      <c r="AE3232" s="23"/>
    </row>
    <row r="3233" spans="26:31" ht="15">
      <c r="Z3233" s="23"/>
      <c r="AE3233" s="23"/>
    </row>
    <row r="3234" spans="26:31" ht="15">
      <c r="Z3234" s="23"/>
      <c r="AE3234" s="23"/>
    </row>
    <row r="3235" spans="26:31" ht="15">
      <c r="Z3235" s="23"/>
      <c r="AE3235" s="23"/>
    </row>
    <row r="3236" spans="26:31" ht="15">
      <c r="Z3236" s="23"/>
      <c r="AE3236" s="23"/>
    </row>
    <row r="3237" spans="26:31" ht="15">
      <c r="Z3237" s="23"/>
      <c r="AE3237" s="23"/>
    </row>
    <row r="3238" spans="26:31" ht="15">
      <c r="Z3238" s="23"/>
      <c r="AE3238" s="23"/>
    </row>
    <row r="3239" spans="26:31" ht="15">
      <c r="Z3239" s="23"/>
      <c r="AE3239" s="23"/>
    </row>
    <row r="3240" spans="26:31" ht="15">
      <c r="Z3240" s="23"/>
      <c r="AE3240" s="23"/>
    </row>
    <row r="3241" spans="26:31" ht="15">
      <c r="Z3241" s="23"/>
      <c r="AE3241" s="23"/>
    </row>
    <row r="3242" spans="26:31" ht="15">
      <c r="Z3242" s="23"/>
      <c r="AE3242" s="23"/>
    </row>
    <row r="3243" spans="26:31" ht="15">
      <c r="Z3243" s="23"/>
      <c r="AE3243" s="23"/>
    </row>
    <row r="3244" spans="26:31" ht="15">
      <c r="Z3244" s="23"/>
      <c r="AE3244" s="23"/>
    </row>
    <row r="3245" spans="26:31" ht="15">
      <c r="Z3245" s="23"/>
      <c r="AE3245" s="23"/>
    </row>
    <row r="3246" spans="26:31" ht="15">
      <c r="Z3246" s="23"/>
      <c r="AE3246" s="23"/>
    </row>
    <row r="3247" spans="26:31" ht="15">
      <c r="Z3247" s="23"/>
      <c r="AE3247" s="23"/>
    </row>
    <row r="3248" spans="26:31" ht="15">
      <c r="Z3248" s="23"/>
      <c r="AE3248" s="23"/>
    </row>
    <row r="3249" spans="26:31" ht="15">
      <c r="Z3249" s="23"/>
      <c r="AE3249" s="23"/>
    </row>
    <row r="3250" spans="26:31" ht="15">
      <c r="Z3250" s="23"/>
      <c r="AE3250" s="23"/>
    </row>
    <row r="3251" spans="26:31" ht="15">
      <c r="Z3251" s="23"/>
      <c r="AE3251" s="23"/>
    </row>
    <row r="3252" spans="26:31" ht="15">
      <c r="Z3252" s="23"/>
      <c r="AE3252" s="23"/>
    </row>
    <row r="3253" spans="26:31" ht="15">
      <c r="Z3253" s="23"/>
      <c r="AE3253" s="23"/>
    </row>
    <row r="3254" spans="26:31" ht="15">
      <c r="Z3254" s="23"/>
      <c r="AE3254" s="23"/>
    </row>
    <row r="3255" spans="26:31" ht="15">
      <c r="Z3255" s="23"/>
      <c r="AE3255" s="23"/>
    </row>
    <row r="3256" spans="26:31" ht="15">
      <c r="Z3256" s="23"/>
      <c r="AE3256" s="23"/>
    </row>
    <row r="3257" spans="26:31" ht="15">
      <c r="Z3257" s="23"/>
      <c r="AE3257" s="23"/>
    </row>
    <row r="3258" spans="26:31" ht="15">
      <c r="Z3258" s="23"/>
      <c r="AE3258" s="23"/>
    </row>
    <row r="3259" spans="26:31" ht="15">
      <c r="Z3259" s="23"/>
      <c r="AE3259" s="23"/>
    </row>
    <row r="3260" spans="26:31" ht="15">
      <c r="Z3260" s="23"/>
      <c r="AE3260" s="23"/>
    </row>
    <row r="3261" spans="26:31" ht="15">
      <c r="Z3261" s="23"/>
      <c r="AE3261" s="23"/>
    </row>
    <row r="3262" spans="26:31" ht="15">
      <c r="Z3262" s="23"/>
      <c r="AE3262" s="23"/>
    </row>
    <row r="3263" spans="26:31" ht="15">
      <c r="Z3263" s="23"/>
      <c r="AE3263" s="23"/>
    </row>
    <row r="3264" spans="26:31" ht="15">
      <c r="Z3264" s="23"/>
      <c r="AE3264" s="23"/>
    </row>
    <row r="3265" spans="26:31" ht="15">
      <c r="Z3265" s="23"/>
      <c r="AE3265" s="23"/>
    </row>
    <row r="3266" spans="26:31" ht="15">
      <c r="Z3266" s="23"/>
      <c r="AE3266" s="23"/>
    </row>
    <row r="3267" spans="26:31" ht="15">
      <c r="Z3267" s="23"/>
      <c r="AE3267" s="23"/>
    </row>
    <row r="3268" spans="26:31" ht="15">
      <c r="Z3268" s="23"/>
      <c r="AE3268" s="23"/>
    </row>
    <row r="3269" spans="26:31" ht="15">
      <c r="Z3269" s="23"/>
      <c r="AE3269" s="23"/>
    </row>
    <row r="3270" spans="26:31" ht="15">
      <c r="Z3270" s="23"/>
      <c r="AE3270" s="23"/>
    </row>
    <row r="3271" spans="26:31" ht="15">
      <c r="Z3271" s="23"/>
      <c r="AE3271" s="23"/>
    </row>
    <row r="3272" spans="26:31" ht="15">
      <c r="Z3272" s="23"/>
      <c r="AE3272" s="23"/>
    </row>
    <row r="3273" spans="26:31" ht="15">
      <c r="Z3273" s="23"/>
      <c r="AE3273" s="23"/>
    </row>
    <row r="3274" spans="26:31" ht="15">
      <c r="Z3274" s="23"/>
      <c r="AE3274" s="23"/>
    </row>
    <row r="3275" spans="26:31" ht="15">
      <c r="Z3275" s="23"/>
      <c r="AE3275" s="23"/>
    </row>
    <row r="3276" spans="26:31" ht="15">
      <c r="Z3276" s="23"/>
      <c r="AE3276" s="23"/>
    </row>
    <row r="3277" spans="26:31" ht="15">
      <c r="Z3277" s="23"/>
      <c r="AE3277" s="23"/>
    </row>
    <row r="3278" spans="26:31" ht="15">
      <c r="Z3278" s="23"/>
      <c r="AE3278" s="23"/>
    </row>
    <row r="3279" spans="26:31" ht="15">
      <c r="Z3279" s="23"/>
      <c r="AE3279" s="23"/>
    </row>
    <row r="3280" spans="26:31" ht="15">
      <c r="Z3280" s="23"/>
      <c r="AE3280" s="23"/>
    </row>
    <row r="3281" spans="26:31" ht="15">
      <c r="Z3281" s="23"/>
      <c r="AE3281" s="23"/>
    </row>
    <row r="3282" spans="26:31" ht="15">
      <c r="Z3282" s="23"/>
      <c r="AE3282" s="23"/>
    </row>
    <row r="3283" spans="26:31" ht="15">
      <c r="Z3283" s="23"/>
      <c r="AE3283" s="23"/>
    </row>
    <row r="3284" spans="26:31" ht="15">
      <c r="Z3284" s="23"/>
      <c r="AE3284" s="23"/>
    </row>
    <row r="3285" spans="26:31" ht="15">
      <c r="Z3285" s="23"/>
      <c r="AE3285" s="23"/>
    </row>
    <row r="3286" spans="26:31" ht="15">
      <c r="Z3286" s="23"/>
      <c r="AE3286" s="23"/>
    </row>
    <row r="3287" spans="26:31" ht="15">
      <c r="Z3287" s="23"/>
      <c r="AE3287" s="23"/>
    </row>
    <row r="3288" spans="26:31" ht="15">
      <c r="Z3288" s="23"/>
      <c r="AE3288" s="23"/>
    </row>
    <row r="3289" spans="26:31" ht="15">
      <c r="Z3289" s="23"/>
      <c r="AE3289" s="23"/>
    </row>
    <row r="3290" spans="26:31" ht="15">
      <c r="Z3290" s="23"/>
      <c r="AE3290" s="23"/>
    </row>
    <row r="3291" spans="26:31" ht="15">
      <c r="Z3291" s="23"/>
      <c r="AE3291" s="23"/>
    </row>
    <row r="3292" spans="26:31" ht="15">
      <c r="Z3292" s="23"/>
      <c r="AE3292" s="23"/>
    </row>
    <row r="3293" spans="26:31" ht="15">
      <c r="Z3293" s="23"/>
      <c r="AE3293" s="23"/>
    </row>
    <row r="3294" spans="26:31" ht="15">
      <c r="Z3294" s="23"/>
      <c r="AE3294" s="23"/>
    </row>
    <row r="3295" spans="26:31" ht="15">
      <c r="Z3295" s="23"/>
      <c r="AE3295" s="23"/>
    </row>
    <row r="3296" spans="26:31" ht="15">
      <c r="Z3296" s="23"/>
      <c r="AE3296" s="23"/>
    </row>
    <row r="3297" spans="26:31" ht="15">
      <c r="Z3297" s="23"/>
      <c r="AE3297" s="23"/>
    </row>
    <row r="3298" spans="26:31" ht="15">
      <c r="Z3298" s="23"/>
      <c r="AE3298" s="23"/>
    </row>
    <row r="3299" spans="26:31" ht="15">
      <c r="Z3299" s="23"/>
      <c r="AE3299" s="23"/>
    </row>
    <row r="3300" spans="26:31" ht="15">
      <c r="Z3300" s="23"/>
      <c r="AE3300" s="23"/>
    </row>
    <row r="3301" spans="26:31" ht="15">
      <c r="Z3301" s="23"/>
      <c r="AE3301" s="23"/>
    </row>
    <row r="3302" spans="26:31" ht="15">
      <c r="Z3302" s="23"/>
      <c r="AE3302" s="23"/>
    </row>
    <row r="3303" spans="26:31" ht="15">
      <c r="Z3303" s="23"/>
      <c r="AE3303" s="23"/>
    </row>
    <row r="3304" spans="26:31" ht="15">
      <c r="Z3304" s="23"/>
      <c r="AE3304" s="23"/>
    </row>
    <row r="3305" spans="26:31" ht="15">
      <c r="Z3305" s="23"/>
      <c r="AE3305" s="23"/>
    </row>
    <row r="3306" spans="26:31" ht="15">
      <c r="Z3306" s="23"/>
      <c r="AE3306" s="23"/>
    </row>
    <row r="3307" spans="26:31" ht="15">
      <c r="Z3307" s="23"/>
      <c r="AE3307" s="23"/>
    </row>
    <row r="3308" spans="26:31" ht="15">
      <c r="Z3308" s="23"/>
      <c r="AE3308" s="23"/>
    </row>
    <row r="3309" spans="26:31" ht="15">
      <c r="Z3309" s="23"/>
      <c r="AE3309" s="23"/>
    </row>
    <row r="3310" spans="26:31" ht="15">
      <c r="Z3310" s="23"/>
      <c r="AE3310" s="23"/>
    </row>
    <row r="3311" spans="26:31" ht="15">
      <c r="Z3311" s="23"/>
      <c r="AE3311" s="23"/>
    </row>
    <row r="3312" spans="26:31" ht="15">
      <c r="Z3312" s="23"/>
      <c r="AE3312" s="23"/>
    </row>
    <row r="3313" spans="26:31" ht="15">
      <c r="Z3313" s="23"/>
      <c r="AE3313" s="23"/>
    </row>
    <row r="3314" spans="26:31" ht="15">
      <c r="Z3314" s="23"/>
      <c r="AE3314" s="23"/>
    </row>
    <row r="3315" spans="26:31" ht="15">
      <c r="Z3315" s="23"/>
      <c r="AE3315" s="23"/>
    </row>
    <row r="3316" spans="26:31" ht="15">
      <c r="Z3316" s="23"/>
      <c r="AE3316" s="23"/>
    </row>
    <row r="3317" spans="26:31" ht="15">
      <c r="Z3317" s="23"/>
      <c r="AE3317" s="23"/>
    </row>
    <row r="3318" spans="26:31" ht="15">
      <c r="Z3318" s="23"/>
      <c r="AE3318" s="23"/>
    </row>
    <row r="3319" spans="26:31" ht="15">
      <c r="Z3319" s="23"/>
      <c r="AE3319" s="23"/>
    </row>
    <row r="3320" spans="26:31" ht="15">
      <c r="Z3320" s="23"/>
      <c r="AE3320" s="23"/>
    </row>
    <row r="3321" spans="26:31" ht="15">
      <c r="Z3321" s="23"/>
      <c r="AE3321" s="23"/>
    </row>
    <row r="3322" spans="26:31" ht="15">
      <c r="Z3322" s="23"/>
      <c r="AE3322" s="23"/>
    </row>
    <row r="3323" spans="26:31" ht="15">
      <c r="Z3323" s="23"/>
      <c r="AE3323" s="23"/>
    </row>
    <row r="3324" spans="26:31" ht="15">
      <c r="Z3324" s="23"/>
      <c r="AE3324" s="23"/>
    </row>
    <row r="3325" spans="26:31" ht="15">
      <c r="Z3325" s="23"/>
      <c r="AE3325" s="23"/>
    </row>
    <row r="3326" spans="26:31" ht="15">
      <c r="Z3326" s="23"/>
      <c r="AE3326" s="23"/>
    </row>
    <row r="3327" spans="26:31" ht="15">
      <c r="Z3327" s="23"/>
      <c r="AE3327" s="23"/>
    </row>
    <row r="3328" spans="26:31" ht="15">
      <c r="Z3328" s="23"/>
      <c r="AE3328" s="23"/>
    </row>
    <row r="3329" spans="26:31" ht="15">
      <c r="Z3329" s="23"/>
      <c r="AE3329" s="23"/>
    </row>
    <row r="3330" spans="26:31" ht="15">
      <c r="Z3330" s="23"/>
      <c r="AE3330" s="23"/>
    </row>
    <row r="3331" spans="26:31" ht="15">
      <c r="Z3331" s="23"/>
      <c r="AE3331" s="23"/>
    </row>
    <row r="3332" spans="26:31" ht="15">
      <c r="Z3332" s="23"/>
      <c r="AE3332" s="23"/>
    </row>
    <row r="3333" spans="26:31" ht="15">
      <c r="Z3333" s="23"/>
      <c r="AE3333" s="23"/>
    </row>
    <row r="3334" spans="26:31" ht="15">
      <c r="Z3334" s="23"/>
      <c r="AE3334" s="23"/>
    </row>
    <row r="3335" spans="26:31" ht="15">
      <c r="Z3335" s="23"/>
      <c r="AE3335" s="23"/>
    </row>
    <row r="3336" spans="26:31" ht="15">
      <c r="Z3336" s="23"/>
      <c r="AE3336" s="23"/>
    </row>
    <row r="3337" spans="26:31" ht="15">
      <c r="Z3337" s="23"/>
      <c r="AE3337" s="23"/>
    </row>
    <row r="3338" spans="26:31" ht="15">
      <c r="Z3338" s="23"/>
      <c r="AE3338" s="23"/>
    </row>
    <row r="3339" spans="26:31" ht="15">
      <c r="Z3339" s="23"/>
      <c r="AE3339" s="23"/>
    </row>
    <row r="3340" spans="26:31" ht="15">
      <c r="Z3340" s="23"/>
      <c r="AE3340" s="23"/>
    </row>
    <row r="3341" spans="26:31" ht="15">
      <c r="Z3341" s="23"/>
      <c r="AE3341" s="23"/>
    </row>
    <row r="3342" spans="26:31" ht="15">
      <c r="Z3342" s="23"/>
      <c r="AE3342" s="23"/>
    </row>
    <row r="3343" spans="26:31" ht="15">
      <c r="Z3343" s="23"/>
      <c r="AE3343" s="23"/>
    </row>
    <row r="3344" spans="26:31" ht="15">
      <c r="Z3344" s="23"/>
      <c r="AE3344" s="23"/>
    </row>
    <row r="3345" spans="26:31" ht="15">
      <c r="Z3345" s="23"/>
      <c r="AE3345" s="23"/>
    </row>
    <row r="3346" spans="26:31" ht="15">
      <c r="Z3346" s="23"/>
      <c r="AE3346" s="23"/>
    </row>
    <row r="3347" spans="26:31" ht="15">
      <c r="Z3347" s="23"/>
      <c r="AE3347" s="23"/>
    </row>
    <row r="3348" spans="26:31" ht="15">
      <c r="Z3348" s="23"/>
      <c r="AE3348" s="23"/>
    </row>
    <row r="3349" spans="26:31" ht="15">
      <c r="Z3349" s="23"/>
      <c r="AE3349" s="23"/>
    </row>
    <row r="3350" spans="26:31" ht="15">
      <c r="Z3350" s="23"/>
      <c r="AE3350" s="23"/>
    </row>
    <row r="3351" spans="26:31" ht="15">
      <c r="Z3351" s="23"/>
      <c r="AE3351" s="23"/>
    </row>
    <row r="3352" spans="26:31" ht="15">
      <c r="Z3352" s="23"/>
      <c r="AE3352" s="23"/>
    </row>
    <row r="3353" spans="26:31" ht="15">
      <c r="Z3353" s="23"/>
      <c r="AE3353" s="23"/>
    </row>
    <row r="3354" spans="26:31" ht="15">
      <c r="Z3354" s="23"/>
      <c r="AE3354" s="23"/>
    </row>
    <row r="3355" spans="26:31" ht="15">
      <c r="Z3355" s="23"/>
      <c r="AE3355" s="23"/>
    </row>
    <row r="3356" spans="26:31" ht="15">
      <c r="Z3356" s="23"/>
      <c r="AE3356" s="23"/>
    </row>
    <row r="3357" spans="26:31" ht="15">
      <c r="Z3357" s="23"/>
      <c r="AE3357" s="23"/>
    </row>
    <row r="3358" spans="26:31" ht="15">
      <c r="Z3358" s="23"/>
      <c r="AE3358" s="23"/>
    </row>
    <row r="3359" spans="26:31" ht="15">
      <c r="Z3359" s="23"/>
      <c r="AE3359" s="23"/>
    </row>
    <row r="3360" spans="26:31" ht="15">
      <c r="Z3360" s="23"/>
      <c r="AE3360" s="23"/>
    </row>
    <row r="3361" spans="26:31" ht="15">
      <c r="Z3361" s="23"/>
      <c r="AE3361" s="23"/>
    </row>
    <row r="3362" spans="26:31" ht="15">
      <c r="Z3362" s="23"/>
      <c r="AE3362" s="23"/>
    </row>
    <row r="3363" spans="26:31" ht="15">
      <c r="Z3363" s="23"/>
      <c r="AE3363" s="23"/>
    </row>
    <row r="3364" spans="26:31" ht="15">
      <c r="Z3364" s="23"/>
      <c r="AE3364" s="23"/>
    </row>
    <row r="3365" spans="26:31" ht="15">
      <c r="Z3365" s="23"/>
      <c r="AE3365" s="23"/>
    </row>
    <row r="3366" spans="26:31" ht="15">
      <c r="Z3366" s="23"/>
      <c r="AE3366" s="23"/>
    </row>
    <row r="3367" spans="26:31" ht="15">
      <c r="Z3367" s="23"/>
      <c r="AE3367" s="23"/>
    </row>
    <row r="3368" spans="26:31" ht="15">
      <c r="Z3368" s="23"/>
      <c r="AE3368" s="23"/>
    </row>
    <row r="3369" spans="26:31" ht="15">
      <c r="Z3369" s="23"/>
      <c r="AE3369" s="23"/>
    </row>
    <row r="3370" spans="26:31" ht="15">
      <c r="Z3370" s="23"/>
      <c r="AE3370" s="23"/>
    </row>
    <row r="3371" spans="26:31" ht="15">
      <c r="Z3371" s="23"/>
      <c r="AE3371" s="23"/>
    </row>
    <row r="3372" spans="26:31" ht="15">
      <c r="Z3372" s="23"/>
      <c r="AE3372" s="23"/>
    </row>
    <row r="3373" spans="26:31" ht="15">
      <c r="Z3373" s="23"/>
      <c r="AE3373" s="23"/>
    </row>
    <row r="3374" spans="26:31" ht="15">
      <c r="Z3374" s="23"/>
      <c r="AE3374" s="23"/>
    </row>
    <row r="3375" spans="26:31" ht="15">
      <c r="Z3375" s="23"/>
      <c r="AE3375" s="23"/>
    </row>
    <row r="3376" spans="26:31" ht="15">
      <c r="Z3376" s="23"/>
      <c r="AE3376" s="23"/>
    </row>
    <row r="3377" spans="26:31" ht="15">
      <c r="Z3377" s="23"/>
      <c r="AE3377" s="23"/>
    </row>
    <row r="3378" spans="26:31" ht="15">
      <c r="Z3378" s="23"/>
      <c r="AE3378" s="23"/>
    </row>
    <row r="3379" spans="26:31" ht="15">
      <c r="Z3379" s="23"/>
      <c r="AE3379" s="23"/>
    </row>
    <row r="3380" spans="26:31" ht="15">
      <c r="Z3380" s="23"/>
      <c r="AE3380" s="23"/>
    </row>
    <row r="3381" spans="26:31" ht="15">
      <c r="Z3381" s="23"/>
      <c r="AE3381" s="23"/>
    </row>
    <row r="3382" spans="26:31" ht="15">
      <c r="Z3382" s="23"/>
      <c r="AE3382" s="23"/>
    </row>
    <row r="3383" spans="26:31" ht="15">
      <c r="Z3383" s="23"/>
      <c r="AE3383" s="23"/>
    </row>
    <row r="3384" spans="26:31" ht="15">
      <c r="Z3384" s="23"/>
      <c r="AE3384" s="23"/>
    </row>
    <row r="3385" spans="26:31" ht="15">
      <c r="Z3385" s="23"/>
      <c r="AE3385" s="23"/>
    </row>
    <row r="3386" spans="26:31" ht="15">
      <c r="Z3386" s="23"/>
      <c r="AE3386" s="23"/>
    </row>
    <row r="3387" spans="26:31" ht="15">
      <c r="Z3387" s="23"/>
      <c r="AE3387" s="23"/>
    </row>
    <row r="3388" spans="26:31" ht="15">
      <c r="Z3388" s="23"/>
      <c r="AE3388" s="23"/>
    </row>
    <row r="3389" spans="26:31" ht="15">
      <c r="Z3389" s="23"/>
      <c r="AE3389" s="23"/>
    </row>
    <row r="3390" spans="26:31" ht="15">
      <c r="Z3390" s="23"/>
      <c r="AE3390" s="23"/>
    </row>
    <row r="3391" spans="26:31" ht="15">
      <c r="Z3391" s="23"/>
      <c r="AE3391" s="23"/>
    </row>
    <row r="3392" spans="26:31" ht="15">
      <c r="Z3392" s="23"/>
      <c r="AE3392" s="23"/>
    </row>
    <row r="3393" spans="26:31" ht="15">
      <c r="Z3393" s="23"/>
      <c r="AE3393" s="23"/>
    </row>
    <row r="3394" spans="26:31" ht="15">
      <c r="Z3394" s="23"/>
      <c r="AE3394" s="23"/>
    </row>
    <row r="3395" spans="26:31" ht="15">
      <c r="Z3395" s="23"/>
      <c r="AE3395" s="23"/>
    </row>
    <row r="3396" spans="26:31" ht="15">
      <c r="Z3396" s="23"/>
      <c r="AE3396" s="23"/>
    </row>
    <row r="3397" spans="26:31" ht="15">
      <c r="Z3397" s="23"/>
      <c r="AE3397" s="23"/>
    </row>
    <row r="3398" spans="26:31" ht="15">
      <c r="Z3398" s="23"/>
      <c r="AE3398" s="23"/>
    </row>
    <row r="3399" spans="26:31" ht="15">
      <c r="Z3399" s="23"/>
      <c r="AE3399" s="23"/>
    </row>
    <row r="3400" spans="26:31" ht="15">
      <c r="Z3400" s="23"/>
      <c r="AE3400" s="23"/>
    </row>
    <row r="3401" spans="26:31" ht="15">
      <c r="Z3401" s="23"/>
      <c r="AE3401" s="23"/>
    </row>
    <row r="3402" spans="26:31" ht="15">
      <c r="Z3402" s="23"/>
      <c r="AE3402" s="23"/>
    </row>
    <row r="3403" spans="26:31" ht="15">
      <c r="Z3403" s="23"/>
      <c r="AE3403" s="23"/>
    </row>
    <row r="3404" spans="26:31" ht="15">
      <c r="Z3404" s="23"/>
      <c r="AE3404" s="23"/>
    </row>
    <row r="3405" spans="26:31" ht="15">
      <c r="Z3405" s="23"/>
      <c r="AE3405" s="23"/>
    </row>
    <row r="3406" spans="26:31" ht="15">
      <c r="Z3406" s="23"/>
      <c r="AE3406" s="23"/>
    </row>
    <row r="3407" spans="26:31" ht="15">
      <c r="Z3407" s="23"/>
      <c r="AE3407" s="23"/>
    </row>
    <row r="3408" spans="26:31" ht="15">
      <c r="Z3408" s="23"/>
      <c r="AE3408" s="23"/>
    </row>
    <row r="3409" spans="26:31" ht="15">
      <c r="Z3409" s="23"/>
      <c r="AE3409" s="23"/>
    </row>
    <row r="3410" spans="26:31" ht="15">
      <c r="Z3410" s="23"/>
      <c r="AE3410" s="23"/>
    </row>
    <row r="3411" spans="26:31" ht="15">
      <c r="Z3411" s="23"/>
      <c r="AE3411" s="23"/>
    </row>
    <row r="3412" spans="26:31" ht="15">
      <c r="Z3412" s="23"/>
      <c r="AE3412" s="23"/>
    </row>
    <row r="3413" spans="26:31" ht="15">
      <c r="Z3413" s="23"/>
      <c r="AE3413" s="23"/>
    </row>
    <row r="3414" spans="26:31" ht="15">
      <c r="Z3414" s="23"/>
      <c r="AE3414" s="23"/>
    </row>
    <row r="3415" spans="26:31" ht="15">
      <c r="Z3415" s="23"/>
      <c r="AE3415" s="23"/>
    </row>
    <row r="3416" spans="26:31" ht="15">
      <c r="Z3416" s="23"/>
      <c r="AE3416" s="23"/>
    </row>
    <row r="3417" spans="26:31" ht="15">
      <c r="Z3417" s="23"/>
      <c r="AE3417" s="23"/>
    </row>
    <row r="3418" spans="26:31" ht="15">
      <c r="Z3418" s="23"/>
      <c r="AE3418" s="23"/>
    </row>
    <row r="3419" spans="26:31" ht="15">
      <c r="Z3419" s="23"/>
      <c r="AE3419" s="23"/>
    </row>
    <row r="3420" spans="26:31" ht="15">
      <c r="Z3420" s="23"/>
      <c r="AE3420" s="23"/>
    </row>
    <row r="3421" spans="26:31" ht="15">
      <c r="Z3421" s="23"/>
      <c r="AE3421" s="23"/>
    </row>
    <row r="3422" spans="26:31" ht="15">
      <c r="Z3422" s="23"/>
      <c r="AE3422" s="23"/>
    </row>
    <row r="3423" spans="26:31" ht="15">
      <c r="Z3423" s="23"/>
      <c r="AE3423" s="23"/>
    </row>
    <row r="3424" spans="26:31" ht="15">
      <c r="Z3424" s="23"/>
      <c r="AE3424" s="23"/>
    </row>
    <row r="3425" spans="26:31" ht="15">
      <c r="Z3425" s="23"/>
      <c r="AE3425" s="23"/>
    </row>
    <row r="3426" spans="26:31" ht="15">
      <c r="Z3426" s="23"/>
      <c r="AE3426" s="23"/>
    </row>
    <row r="3427" spans="26:31" ht="15">
      <c r="Z3427" s="23"/>
      <c r="AE3427" s="23"/>
    </row>
    <row r="3428" spans="26:31" ht="15">
      <c r="Z3428" s="23"/>
      <c r="AE3428" s="23"/>
    </row>
    <row r="3429" spans="26:31" ht="15">
      <c r="Z3429" s="23"/>
      <c r="AE3429" s="23"/>
    </row>
    <row r="3430" spans="26:31" ht="15">
      <c r="Z3430" s="23"/>
      <c r="AE3430" s="23"/>
    </row>
    <row r="3431" spans="26:31" ht="15">
      <c r="Z3431" s="23"/>
      <c r="AE3431" s="23"/>
    </row>
    <row r="3432" spans="26:31" ht="15">
      <c r="Z3432" s="23"/>
      <c r="AE3432" s="23"/>
    </row>
    <row r="3433" spans="26:31" ht="15">
      <c r="Z3433" s="23"/>
      <c r="AE3433" s="23"/>
    </row>
    <row r="3434" spans="26:31" ht="15">
      <c r="Z3434" s="23"/>
      <c r="AE3434" s="23"/>
    </row>
    <row r="3435" spans="26:31" ht="15">
      <c r="Z3435" s="23"/>
      <c r="AE3435" s="23"/>
    </row>
    <row r="3436" spans="26:31" ht="15">
      <c r="Z3436" s="23"/>
      <c r="AE3436" s="23"/>
    </row>
    <row r="3437" spans="26:31" ht="15">
      <c r="Z3437" s="23"/>
      <c r="AE3437" s="23"/>
    </row>
    <row r="3438" spans="26:31" ht="15">
      <c r="Z3438" s="23"/>
      <c r="AE3438" s="23"/>
    </row>
    <row r="3439" spans="26:31" ht="15">
      <c r="Z3439" s="23"/>
      <c r="AE3439" s="23"/>
    </row>
    <row r="3440" spans="26:31" ht="15">
      <c r="Z3440" s="23"/>
      <c r="AE3440" s="23"/>
    </row>
    <row r="3441" spans="26:31" ht="15">
      <c r="Z3441" s="23"/>
      <c r="AE3441" s="23"/>
    </row>
    <row r="3442" spans="26:31" ht="15">
      <c r="Z3442" s="23"/>
      <c r="AE3442" s="23"/>
    </row>
    <row r="3443" spans="26:31" ht="15">
      <c r="Z3443" s="23"/>
      <c r="AE3443" s="23"/>
    </row>
    <row r="3444" spans="26:31" ht="15">
      <c r="Z3444" s="23"/>
      <c r="AE3444" s="23"/>
    </row>
    <row r="3445" spans="26:31" ht="15">
      <c r="Z3445" s="23"/>
      <c r="AE3445" s="23"/>
    </row>
    <row r="3446" spans="26:31" ht="15">
      <c r="Z3446" s="23"/>
      <c r="AE3446" s="23"/>
    </row>
    <row r="3447" spans="26:31" ht="15">
      <c r="Z3447" s="23"/>
      <c r="AE3447" s="23"/>
    </row>
    <row r="3448" spans="26:31" ht="15">
      <c r="Z3448" s="23"/>
      <c r="AE3448" s="23"/>
    </row>
    <row r="3449" spans="26:31" ht="15">
      <c r="Z3449" s="23"/>
      <c r="AE3449" s="23"/>
    </row>
    <row r="3450" spans="26:31" ht="15">
      <c r="Z3450" s="23"/>
      <c r="AE3450" s="23"/>
    </row>
    <row r="3451" spans="26:31" ht="15">
      <c r="Z3451" s="23"/>
      <c r="AE3451" s="23"/>
    </row>
    <row r="3452" spans="26:31" ht="15">
      <c r="Z3452" s="23"/>
      <c r="AE3452" s="23"/>
    </row>
    <row r="3453" spans="26:31" ht="15">
      <c r="Z3453" s="23"/>
      <c r="AE3453" s="23"/>
    </row>
    <row r="3454" spans="26:31" ht="15">
      <c r="Z3454" s="23"/>
      <c r="AE3454" s="23"/>
    </row>
    <row r="3455" spans="26:31" ht="15">
      <c r="Z3455" s="23"/>
      <c r="AE3455" s="23"/>
    </row>
    <row r="3456" spans="26:31" ht="15">
      <c r="Z3456" s="23"/>
      <c r="AE3456" s="23"/>
    </row>
    <row r="3457" spans="26:31" ht="15">
      <c r="Z3457" s="23"/>
      <c r="AE3457" s="23"/>
    </row>
    <row r="3458" spans="26:31" ht="15">
      <c r="Z3458" s="23"/>
      <c r="AE3458" s="23"/>
    </row>
    <row r="3459" spans="26:31" ht="15">
      <c r="Z3459" s="23"/>
      <c r="AE3459" s="23"/>
    </row>
    <row r="3460" spans="26:31" ht="15">
      <c r="Z3460" s="23"/>
      <c r="AE3460" s="23"/>
    </row>
    <row r="3461" spans="26:31" ht="15">
      <c r="Z3461" s="23"/>
      <c r="AE3461" s="23"/>
    </row>
    <row r="3462" spans="26:31" ht="15">
      <c r="Z3462" s="23"/>
      <c r="AE3462" s="23"/>
    </row>
    <row r="3463" spans="26:31" ht="15">
      <c r="Z3463" s="23"/>
      <c r="AE3463" s="23"/>
    </row>
    <row r="3464" spans="26:31" ht="15">
      <c r="Z3464" s="23"/>
      <c r="AE3464" s="23"/>
    </row>
    <row r="3465" spans="26:31" ht="15">
      <c r="Z3465" s="23"/>
      <c r="AE3465" s="23"/>
    </row>
    <row r="3466" spans="26:31" ht="15">
      <c r="Z3466" s="23"/>
      <c r="AE3466" s="23"/>
    </row>
    <row r="3467" spans="26:31" ht="15">
      <c r="Z3467" s="23"/>
      <c r="AE3467" s="23"/>
    </row>
    <row r="3468" spans="26:31" ht="15">
      <c r="Z3468" s="23"/>
      <c r="AE3468" s="23"/>
    </row>
    <row r="3469" spans="26:31" ht="15">
      <c r="Z3469" s="23"/>
      <c r="AE3469" s="23"/>
    </row>
    <row r="3470" spans="26:31" ht="15">
      <c r="Z3470" s="23"/>
      <c r="AE3470" s="23"/>
    </row>
    <row r="3471" spans="26:31" ht="15">
      <c r="Z3471" s="23"/>
      <c r="AE3471" s="23"/>
    </row>
    <row r="3472" spans="26:31" ht="15">
      <c r="Z3472" s="23"/>
      <c r="AE3472" s="23"/>
    </row>
    <row r="3473" spans="26:31" ht="15">
      <c r="Z3473" s="23"/>
      <c r="AE3473" s="23"/>
    </row>
    <row r="3474" spans="26:31" ht="15">
      <c r="Z3474" s="23"/>
      <c r="AE3474" s="23"/>
    </row>
    <row r="3475" spans="26:31" ht="15">
      <c r="Z3475" s="23"/>
      <c r="AE3475" s="23"/>
    </row>
    <row r="3476" spans="26:31" ht="15">
      <c r="Z3476" s="23"/>
      <c r="AE3476" s="23"/>
    </row>
    <row r="3477" spans="26:31" ht="15">
      <c r="Z3477" s="23"/>
      <c r="AE3477" s="23"/>
    </row>
    <row r="3478" spans="26:31" ht="15">
      <c r="Z3478" s="23"/>
      <c r="AE3478" s="23"/>
    </row>
    <row r="3479" spans="26:31" ht="15">
      <c r="Z3479" s="23"/>
      <c r="AE3479" s="23"/>
    </row>
    <row r="3480" spans="26:31" ht="15">
      <c r="Z3480" s="23"/>
      <c r="AE3480" s="23"/>
    </row>
    <row r="3481" spans="26:31" ht="15">
      <c r="Z3481" s="23"/>
      <c r="AE3481" s="23"/>
    </row>
    <row r="3482" spans="26:31" ht="15">
      <c r="Z3482" s="23"/>
      <c r="AE3482" s="23"/>
    </row>
    <row r="3483" spans="26:31" ht="15">
      <c r="Z3483" s="23"/>
      <c r="AE3483" s="23"/>
    </row>
    <row r="3484" spans="26:31" ht="15">
      <c r="Z3484" s="23"/>
      <c r="AE3484" s="23"/>
    </row>
    <row r="3485" spans="26:31" ht="15">
      <c r="Z3485" s="23"/>
      <c r="AE3485" s="23"/>
    </row>
    <row r="3486" spans="26:31" ht="15">
      <c r="Z3486" s="23"/>
      <c r="AE3486" s="23"/>
    </row>
    <row r="3487" spans="26:31" ht="15">
      <c r="Z3487" s="23"/>
      <c r="AE3487" s="23"/>
    </row>
    <row r="3488" spans="26:31" ht="15">
      <c r="Z3488" s="23"/>
      <c r="AE3488" s="23"/>
    </row>
    <row r="3489" spans="26:31" ht="15">
      <c r="Z3489" s="23"/>
      <c r="AE3489" s="23"/>
    </row>
    <row r="3490" spans="26:31" ht="15">
      <c r="Z3490" s="23"/>
      <c r="AE3490" s="23"/>
    </row>
    <row r="3491" spans="26:31" ht="15">
      <c r="Z3491" s="23"/>
      <c r="AE3491" s="23"/>
    </row>
    <row r="3492" spans="26:31" ht="15">
      <c r="Z3492" s="23"/>
      <c r="AE3492" s="23"/>
    </row>
    <row r="3493" spans="26:31" ht="15">
      <c r="Z3493" s="23"/>
      <c r="AE3493" s="23"/>
    </row>
    <row r="3494" spans="26:31" ht="15">
      <c r="Z3494" s="23"/>
      <c r="AE3494" s="23"/>
    </row>
    <row r="3495" spans="26:31" ht="15">
      <c r="Z3495" s="23"/>
      <c r="AE3495" s="23"/>
    </row>
    <row r="3496" spans="26:31" ht="15">
      <c r="Z3496" s="23"/>
      <c r="AE3496" s="23"/>
    </row>
    <row r="3497" spans="26:31" ht="15">
      <c r="Z3497" s="23"/>
      <c r="AE3497" s="23"/>
    </row>
    <row r="3498" spans="26:31" ht="15">
      <c r="Z3498" s="23"/>
      <c r="AE3498" s="23"/>
    </row>
    <row r="3499" spans="26:31" ht="15">
      <c r="Z3499" s="23"/>
      <c r="AE3499" s="23"/>
    </row>
    <row r="3500" spans="26:31" ht="15">
      <c r="Z3500" s="23"/>
      <c r="AE3500" s="23"/>
    </row>
    <row r="3501" spans="26:31" ht="15">
      <c r="Z3501" s="23"/>
      <c r="AE3501" s="23"/>
    </row>
    <row r="3502" spans="26:31" ht="15">
      <c r="Z3502" s="23"/>
      <c r="AE3502" s="23"/>
    </row>
    <row r="3503" spans="26:31" ht="15">
      <c r="Z3503" s="23"/>
      <c r="AE3503" s="23"/>
    </row>
    <row r="3504" spans="26:31" ht="15">
      <c r="Z3504" s="23"/>
      <c r="AE3504" s="23"/>
    </row>
    <row r="3505" spans="26:31" ht="15">
      <c r="Z3505" s="23"/>
      <c r="AE3505" s="23"/>
    </row>
    <row r="3506" spans="26:31" ht="15">
      <c r="Z3506" s="23"/>
      <c r="AE3506" s="23"/>
    </row>
    <row r="3507" spans="26:31" ht="15">
      <c r="Z3507" s="23"/>
      <c r="AE3507" s="23"/>
    </row>
    <row r="3508" spans="26:31" ht="15">
      <c r="Z3508" s="23"/>
      <c r="AE3508" s="23"/>
    </row>
    <row r="3509" spans="26:31" ht="15">
      <c r="Z3509" s="23"/>
      <c r="AE3509" s="23"/>
    </row>
    <row r="3510" spans="26:31" ht="15">
      <c r="Z3510" s="23"/>
      <c r="AE3510" s="23"/>
    </row>
    <row r="3511" spans="26:31" ht="15">
      <c r="Z3511" s="23"/>
      <c r="AE3511" s="23"/>
    </row>
    <row r="3512" spans="26:31" ht="15">
      <c r="Z3512" s="23"/>
      <c r="AE3512" s="23"/>
    </row>
    <row r="3513" spans="26:31" ht="15">
      <c r="Z3513" s="23"/>
      <c r="AE3513" s="23"/>
    </row>
    <row r="3514" spans="26:31" ht="15">
      <c r="Z3514" s="23"/>
      <c r="AE3514" s="23"/>
    </row>
    <row r="3515" spans="26:31" ht="15">
      <c r="Z3515" s="23"/>
      <c r="AE3515" s="23"/>
    </row>
    <row r="3516" spans="26:31" ht="15">
      <c r="Z3516" s="23"/>
      <c r="AE3516" s="23"/>
    </row>
    <row r="3517" spans="26:31" ht="15">
      <c r="Z3517" s="23"/>
      <c r="AE3517" s="23"/>
    </row>
    <row r="3518" spans="26:31" ht="15">
      <c r="Z3518" s="23"/>
      <c r="AE3518" s="23"/>
    </row>
    <row r="3519" spans="26:31" ht="15">
      <c r="Z3519" s="23"/>
      <c r="AE3519" s="23"/>
    </row>
    <row r="3520" spans="26:31" ht="15">
      <c r="Z3520" s="23"/>
      <c r="AE3520" s="23"/>
    </row>
    <row r="3521" spans="26:31" ht="15">
      <c r="Z3521" s="23"/>
      <c r="AE3521" s="23"/>
    </row>
    <row r="3522" spans="26:31" ht="15">
      <c r="Z3522" s="23"/>
      <c r="AE3522" s="23"/>
    </row>
    <row r="3523" spans="26:31" ht="15">
      <c r="Z3523" s="23"/>
      <c r="AE3523" s="23"/>
    </row>
    <row r="3524" spans="26:31" ht="15">
      <c r="Z3524" s="23"/>
      <c r="AE3524" s="23"/>
    </row>
    <row r="3525" spans="26:31" ht="15">
      <c r="Z3525" s="23"/>
      <c r="AE3525" s="23"/>
    </row>
    <row r="3526" spans="26:31" ht="15">
      <c r="Z3526" s="23"/>
      <c r="AE3526" s="23"/>
    </row>
    <row r="3527" spans="26:31" ht="15">
      <c r="Z3527" s="23"/>
      <c r="AE3527" s="23"/>
    </row>
    <row r="3528" spans="26:31" ht="15">
      <c r="Z3528" s="23"/>
      <c r="AE3528" s="23"/>
    </row>
    <row r="3529" spans="26:31" ht="15">
      <c r="Z3529" s="23"/>
      <c r="AE3529" s="23"/>
    </row>
    <row r="3530" spans="26:31" ht="15">
      <c r="Z3530" s="23"/>
      <c r="AE3530" s="23"/>
    </row>
    <row r="3531" spans="26:31" ht="15">
      <c r="Z3531" s="23"/>
      <c r="AE3531" s="23"/>
    </row>
    <row r="3532" spans="26:31" ht="15">
      <c r="Z3532" s="23"/>
      <c r="AE3532" s="23"/>
    </row>
    <row r="3533" spans="26:31" ht="15">
      <c r="Z3533" s="23"/>
      <c r="AE3533" s="23"/>
    </row>
    <row r="3534" spans="26:31" ht="15">
      <c r="Z3534" s="23"/>
      <c r="AE3534" s="23"/>
    </row>
    <row r="3535" spans="26:31" ht="15">
      <c r="Z3535" s="23"/>
      <c r="AE3535" s="23"/>
    </row>
    <row r="3536" spans="26:31" ht="15">
      <c r="Z3536" s="23"/>
      <c r="AE3536" s="23"/>
    </row>
    <row r="3537" spans="26:31" ht="15">
      <c r="Z3537" s="23"/>
      <c r="AE3537" s="23"/>
    </row>
    <row r="3538" spans="26:31" ht="15">
      <c r="Z3538" s="23"/>
      <c r="AE3538" s="23"/>
    </row>
    <row r="3539" spans="26:31" ht="15">
      <c r="Z3539" s="23"/>
      <c r="AE3539" s="23"/>
    </row>
    <row r="3540" spans="26:31" ht="15">
      <c r="Z3540" s="23"/>
      <c r="AE3540" s="23"/>
    </row>
    <row r="3541" spans="26:31" ht="15">
      <c r="Z3541" s="23"/>
      <c r="AE3541" s="23"/>
    </row>
    <row r="3542" spans="26:31" ht="15">
      <c r="Z3542" s="23"/>
      <c r="AE3542" s="23"/>
    </row>
    <row r="3543" spans="26:31" ht="15">
      <c r="Z3543" s="23"/>
      <c r="AE3543" s="23"/>
    </row>
    <row r="3544" spans="26:31" ht="15">
      <c r="Z3544" s="23"/>
      <c r="AE3544" s="23"/>
    </row>
    <row r="3545" spans="26:31" ht="15">
      <c r="Z3545" s="23"/>
      <c r="AE3545" s="23"/>
    </row>
    <row r="3546" spans="26:31" ht="15">
      <c r="Z3546" s="23"/>
      <c r="AE3546" s="23"/>
    </row>
    <row r="3547" spans="26:31" ht="15">
      <c r="Z3547" s="23"/>
      <c r="AE3547" s="23"/>
    </row>
    <row r="3548" spans="26:31" ht="15">
      <c r="Z3548" s="23"/>
      <c r="AE3548" s="23"/>
    </row>
    <row r="3549" spans="26:31" ht="15">
      <c r="Z3549" s="23"/>
      <c r="AE3549" s="23"/>
    </row>
    <row r="3550" spans="26:31" ht="15">
      <c r="Z3550" s="23"/>
      <c r="AE3550" s="23"/>
    </row>
    <row r="3551" spans="26:31" ht="15">
      <c r="Z3551" s="23"/>
      <c r="AE3551" s="23"/>
    </row>
    <row r="3552" spans="26:31" ht="15">
      <c r="Z3552" s="23"/>
      <c r="AE3552" s="23"/>
    </row>
    <row r="3553" spans="26:31" ht="15">
      <c r="Z3553" s="23"/>
      <c r="AE3553" s="23"/>
    </row>
    <row r="3554" spans="26:31" ht="15">
      <c r="Z3554" s="23"/>
      <c r="AE3554" s="23"/>
    </row>
    <row r="3555" spans="26:31" ht="15">
      <c r="Z3555" s="23"/>
      <c r="AE3555" s="23"/>
    </row>
    <row r="3556" spans="26:31" ht="15">
      <c r="Z3556" s="23"/>
      <c r="AE3556" s="23"/>
    </row>
    <row r="3557" spans="26:31" ht="15">
      <c r="Z3557" s="23"/>
      <c r="AE3557" s="23"/>
    </row>
    <row r="3558" spans="26:31" ht="15">
      <c r="Z3558" s="23"/>
      <c r="AE3558" s="23"/>
    </row>
    <row r="3559" spans="26:31" ht="15">
      <c r="Z3559" s="23"/>
      <c r="AE3559" s="23"/>
    </row>
    <row r="3560" spans="26:31" ht="15">
      <c r="Z3560" s="23"/>
      <c r="AE3560" s="23"/>
    </row>
    <row r="3561" spans="26:31" ht="15">
      <c r="Z3561" s="23"/>
      <c r="AE3561" s="23"/>
    </row>
    <row r="3562" spans="26:31" ht="15">
      <c r="Z3562" s="23"/>
      <c r="AE3562" s="23"/>
    </row>
    <row r="3563" spans="26:31" ht="15">
      <c r="Z3563" s="23"/>
      <c r="AE3563" s="23"/>
    </row>
    <row r="3564" spans="26:31" ht="15">
      <c r="Z3564" s="23"/>
      <c r="AE3564" s="23"/>
    </row>
    <row r="3565" spans="26:31" ht="15">
      <c r="Z3565" s="23"/>
      <c r="AE3565" s="23"/>
    </row>
    <row r="3566" spans="26:31" ht="15">
      <c r="Z3566" s="23"/>
      <c r="AE3566" s="23"/>
    </row>
    <row r="3567" spans="26:31" ht="15">
      <c r="Z3567" s="23"/>
      <c r="AE3567" s="23"/>
    </row>
    <row r="3568" spans="26:31" ht="15">
      <c r="Z3568" s="23"/>
      <c r="AE3568" s="23"/>
    </row>
    <row r="3569" spans="26:31" ht="15">
      <c r="Z3569" s="23"/>
      <c r="AE3569" s="23"/>
    </row>
    <row r="3570" spans="26:31" ht="15">
      <c r="Z3570" s="23"/>
      <c r="AE3570" s="23"/>
    </row>
    <row r="3571" spans="26:31" ht="15">
      <c r="Z3571" s="23"/>
      <c r="AE3571" s="23"/>
    </row>
    <row r="3572" spans="26:31" ht="15">
      <c r="Z3572" s="23"/>
      <c r="AE3572" s="23"/>
    </row>
    <row r="3573" spans="26:31" ht="15">
      <c r="Z3573" s="23"/>
      <c r="AE3573" s="23"/>
    </row>
    <row r="3574" spans="26:31" ht="15">
      <c r="Z3574" s="23"/>
      <c r="AE3574" s="23"/>
    </row>
    <row r="3575" spans="26:31" ht="15">
      <c r="Z3575" s="23"/>
      <c r="AE3575" s="23"/>
    </row>
    <row r="3576" spans="26:31" ht="15">
      <c r="Z3576" s="23"/>
      <c r="AE3576" s="23"/>
    </row>
    <row r="3577" spans="26:31" ht="15">
      <c r="Z3577" s="23"/>
      <c r="AE3577" s="23"/>
    </row>
    <row r="3578" spans="26:31" ht="15">
      <c r="Z3578" s="23"/>
      <c r="AE3578" s="23"/>
    </row>
    <row r="3579" spans="26:31" ht="15">
      <c r="Z3579" s="23"/>
      <c r="AE3579" s="23"/>
    </row>
    <row r="3580" spans="26:31" ht="15">
      <c r="Z3580" s="23"/>
      <c r="AE3580" s="23"/>
    </row>
    <row r="3581" spans="26:31" ht="15">
      <c r="Z3581" s="23"/>
      <c r="AE3581" s="23"/>
    </row>
    <row r="3582" spans="26:31" ht="15">
      <c r="Z3582" s="23"/>
      <c r="AE3582" s="23"/>
    </row>
    <row r="3583" spans="26:31" ht="15">
      <c r="Z3583" s="23"/>
      <c r="AE3583" s="23"/>
    </row>
    <row r="3584" spans="26:31" ht="15">
      <c r="Z3584" s="23"/>
      <c r="AE3584" s="23"/>
    </row>
    <row r="3585" spans="26:31" ht="15">
      <c r="Z3585" s="23"/>
      <c r="AE3585" s="23"/>
    </row>
    <row r="3586" spans="26:31" ht="15">
      <c r="Z3586" s="23"/>
      <c r="AE3586" s="23"/>
    </row>
    <row r="3587" spans="26:31" ht="15">
      <c r="Z3587" s="23"/>
      <c r="AE3587" s="23"/>
    </row>
    <row r="3588" spans="26:31" ht="15">
      <c r="Z3588" s="23"/>
      <c r="AE3588" s="23"/>
    </row>
    <row r="3589" spans="26:31" ht="15">
      <c r="Z3589" s="23"/>
      <c r="AE3589" s="23"/>
    </row>
    <row r="3590" spans="26:31" ht="15">
      <c r="Z3590" s="23"/>
      <c r="AE3590" s="23"/>
    </row>
    <row r="3591" spans="26:31" ht="15">
      <c r="Z3591" s="23"/>
      <c r="AE3591" s="23"/>
    </row>
    <row r="3592" spans="26:31" ht="15">
      <c r="Z3592" s="23"/>
      <c r="AE3592" s="23"/>
    </row>
    <row r="3593" spans="26:31" ht="15">
      <c r="Z3593" s="23"/>
      <c r="AE3593" s="23"/>
    </row>
    <row r="3594" spans="26:31" ht="15">
      <c r="Z3594" s="23"/>
      <c r="AE3594" s="23"/>
    </row>
    <row r="3595" spans="26:31" ht="15">
      <c r="Z3595" s="23"/>
      <c r="AE3595" s="23"/>
    </row>
    <row r="3596" spans="26:31" ht="15">
      <c r="Z3596" s="23"/>
      <c r="AE3596" s="23"/>
    </row>
    <row r="3597" spans="26:31" ht="15">
      <c r="Z3597" s="23"/>
      <c r="AE3597" s="23"/>
    </row>
    <row r="3598" spans="26:31" ht="15">
      <c r="Z3598" s="23"/>
      <c r="AE3598" s="23"/>
    </row>
    <row r="3599" spans="26:31" ht="15">
      <c r="Z3599" s="23"/>
      <c r="AE3599" s="23"/>
    </row>
    <row r="3600" spans="26:31" ht="15">
      <c r="Z3600" s="23"/>
      <c r="AE3600" s="23"/>
    </row>
    <row r="3601" spans="26:31" ht="15">
      <c r="Z3601" s="23"/>
      <c r="AE3601" s="23"/>
    </row>
    <row r="3602" spans="26:31" ht="15">
      <c r="Z3602" s="23"/>
      <c r="AE3602" s="23"/>
    </row>
    <row r="3603" spans="26:31" ht="15">
      <c r="Z3603" s="23"/>
      <c r="AE3603" s="23"/>
    </row>
    <row r="3604" spans="26:31" ht="15">
      <c r="Z3604" s="23"/>
      <c r="AE3604" s="23"/>
    </row>
    <row r="3605" spans="26:31" ht="15">
      <c r="Z3605" s="23"/>
      <c r="AE3605" s="23"/>
    </row>
    <row r="3606" spans="26:31" ht="15">
      <c r="Z3606" s="23"/>
      <c r="AE3606" s="23"/>
    </row>
    <row r="3607" spans="26:31" ht="15">
      <c r="Z3607" s="23"/>
      <c r="AE3607" s="23"/>
    </row>
    <row r="3608" spans="26:31" ht="15">
      <c r="Z3608" s="23"/>
      <c r="AE3608" s="23"/>
    </row>
    <row r="3609" spans="26:31" ht="15">
      <c r="Z3609" s="23"/>
      <c r="AE3609" s="23"/>
    </row>
    <row r="3610" spans="26:31" ht="15">
      <c r="Z3610" s="23"/>
      <c r="AE3610" s="23"/>
    </row>
    <row r="3611" spans="26:31" ht="15">
      <c r="Z3611" s="23"/>
      <c r="AE3611" s="23"/>
    </row>
    <row r="3612" spans="26:31" ht="15">
      <c r="Z3612" s="23"/>
      <c r="AE3612" s="23"/>
    </row>
    <row r="3613" spans="26:31" ht="15">
      <c r="Z3613" s="23"/>
      <c r="AE3613" s="23"/>
    </row>
    <row r="3614" spans="26:31" ht="15">
      <c r="Z3614" s="23"/>
      <c r="AE3614" s="23"/>
    </row>
    <row r="3615" spans="26:31" ht="15">
      <c r="Z3615" s="23"/>
      <c r="AE3615" s="23"/>
    </row>
    <row r="3616" spans="26:31" ht="15">
      <c r="Z3616" s="23"/>
      <c r="AE3616" s="23"/>
    </row>
    <row r="3617" spans="26:31" ht="15">
      <c r="Z3617" s="23"/>
      <c r="AE3617" s="23"/>
    </row>
    <row r="3618" spans="26:31" ht="15">
      <c r="Z3618" s="23"/>
      <c r="AE3618" s="23"/>
    </row>
    <row r="3619" spans="26:31" ht="15">
      <c r="Z3619" s="23"/>
      <c r="AE3619" s="23"/>
    </row>
    <row r="3620" spans="26:31" ht="15">
      <c r="Z3620" s="23"/>
      <c r="AE3620" s="23"/>
    </row>
    <row r="3621" spans="26:31" ht="15">
      <c r="Z3621" s="23"/>
      <c r="AE3621" s="23"/>
    </row>
    <row r="3622" spans="26:31" ht="15">
      <c r="Z3622" s="23"/>
      <c r="AE3622" s="23"/>
    </row>
    <row r="3623" spans="26:31" ht="15">
      <c r="Z3623" s="23"/>
      <c r="AE3623" s="23"/>
    </row>
    <row r="3624" spans="26:31" ht="15">
      <c r="Z3624" s="23"/>
      <c r="AE3624" s="23"/>
    </row>
    <row r="3625" spans="26:31" ht="15">
      <c r="Z3625" s="23"/>
      <c r="AE3625" s="23"/>
    </row>
    <row r="3626" spans="26:31" ht="15">
      <c r="Z3626" s="23"/>
      <c r="AE3626" s="23"/>
    </row>
    <row r="3627" spans="26:31" ht="15">
      <c r="Z3627" s="23"/>
      <c r="AE3627" s="23"/>
    </row>
    <row r="3628" spans="26:31" ht="15">
      <c r="Z3628" s="23"/>
      <c r="AE3628" s="23"/>
    </row>
    <row r="3629" spans="26:31" ht="15">
      <c r="Z3629" s="23"/>
      <c r="AE3629" s="23"/>
    </row>
    <row r="3630" spans="26:31" ht="15">
      <c r="Z3630" s="23"/>
      <c r="AE3630" s="23"/>
    </row>
    <row r="3631" spans="26:31" ht="15">
      <c r="Z3631" s="23"/>
      <c r="AE3631" s="23"/>
    </row>
    <row r="3632" spans="26:31" ht="15">
      <c r="Z3632" s="23"/>
      <c r="AE3632" s="23"/>
    </row>
    <row r="3633" spans="26:31" ht="15">
      <c r="Z3633" s="23"/>
      <c r="AE3633" s="23"/>
    </row>
    <row r="3634" spans="26:31" ht="15">
      <c r="Z3634" s="23"/>
      <c r="AE3634" s="23"/>
    </row>
    <row r="3635" spans="26:31" ht="15">
      <c r="Z3635" s="23"/>
      <c r="AE3635" s="23"/>
    </row>
    <row r="3636" spans="26:31" ht="15">
      <c r="Z3636" s="23"/>
      <c r="AE3636" s="23"/>
    </row>
    <row r="3637" spans="26:31" ht="15">
      <c r="Z3637" s="23"/>
      <c r="AE3637" s="23"/>
    </row>
    <row r="3638" spans="26:31" ht="15">
      <c r="Z3638" s="23"/>
      <c r="AE3638" s="23"/>
    </row>
    <row r="3639" spans="26:31" ht="15">
      <c r="Z3639" s="23"/>
      <c r="AE3639" s="23"/>
    </row>
    <row r="3640" spans="26:31" ht="15">
      <c r="Z3640" s="23"/>
      <c r="AE3640" s="23"/>
    </row>
    <row r="3641" spans="26:31" ht="15">
      <c r="Z3641" s="23"/>
      <c r="AE3641" s="23"/>
    </row>
    <row r="3642" spans="26:31" ht="15">
      <c r="Z3642" s="23"/>
      <c r="AE3642" s="23"/>
    </row>
    <row r="3643" spans="26:31" ht="15">
      <c r="Z3643" s="23"/>
      <c r="AE3643" s="23"/>
    </row>
    <row r="3644" spans="26:31" ht="15">
      <c r="Z3644" s="23"/>
      <c r="AE3644" s="23"/>
    </row>
    <row r="3645" spans="26:31" ht="15">
      <c r="Z3645" s="23"/>
      <c r="AE3645" s="23"/>
    </row>
    <row r="3646" spans="26:31" ht="15">
      <c r="Z3646" s="23"/>
      <c r="AE3646" s="23"/>
    </row>
    <row r="3647" spans="26:31" ht="15">
      <c r="Z3647" s="23"/>
      <c r="AE3647" s="23"/>
    </row>
    <row r="3648" spans="26:31" ht="15">
      <c r="Z3648" s="23"/>
      <c r="AE3648" s="23"/>
    </row>
    <row r="3649" spans="26:31" ht="15">
      <c r="Z3649" s="23"/>
      <c r="AE3649" s="23"/>
    </row>
    <row r="3650" spans="26:31" ht="15">
      <c r="Z3650" s="23"/>
      <c r="AE3650" s="23"/>
    </row>
    <row r="3651" spans="26:31" ht="15">
      <c r="Z3651" s="23"/>
      <c r="AE3651" s="23"/>
    </row>
    <row r="3652" spans="26:31" ht="15">
      <c r="Z3652" s="23"/>
      <c r="AE3652" s="23"/>
    </row>
    <row r="3653" spans="26:31" ht="15">
      <c r="Z3653" s="23"/>
      <c r="AE3653" s="23"/>
    </row>
    <row r="3654" spans="26:31" ht="15">
      <c r="Z3654" s="23"/>
      <c r="AE3654" s="23"/>
    </row>
    <row r="3655" spans="26:31" ht="15">
      <c r="Z3655" s="23"/>
      <c r="AE3655" s="23"/>
    </row>
    <row r="3656" spans="26:31" ht="15">
      <c r="Z3656" s="23"/>
      <c r="AE3656" s="23"/>
    </row>
    <row r="3657" spans="26:31" ht="15">
      <c r="Z3657" s="23"/>
      <c r="AE3657" s="23"/>
    </row>
    <row r="3658" spans="26:31" ht="15">
      <c r="Z3658" s="23"/>
      <c r="AE3658" s="23"/>
    </row>
    <row r="3659" spans="26:31" ht="15">
      <c r="Z3659" s="23"/>
      <c r="AE3659" s="23"/>
    </row>
    <row r="3660" spans="26:31" ht="15">
      <c r="Z3660" s="23"/>
      <c r="AE3660" s="23"/>
    </row>
    <row r="3661" spans="26:31" ht="15">
      <c r="Z3661" s="23"/>
      <c r="AE3661" s="23"/>
    </row>
    <row r="3662" spans="26:31" ht="15">
      <c r="Z3662" s="23"/>
      <c r="AE3662" s="23"/>
    </row>
    <row r="3663" spans="26:31" ht="15">
      <c r="Z3663" s="23"/>
      <c r="AE3663" s="23"/>
    </row>
    <row r="3664" spans="26:31" ht="15">
      <c r="Z3664" s="23"/>
      <c r="AE3664" s="23"/>
    </row>
    <row r="3665" spans="26:31" ht="15">
      <c r="Z3665" s="23"/>
      <c r="AE3665" s="23"/>
    </row>
    <row r="3666" spans="26:31" ht="15">
      <c r="Z3666" s="23"/>
      <c r="AE3666" s="23"/>
    </row>
    <row r="3667" spans="26:31" ht="15">
      <c r="Z3667" s="23"/>
      <c r="AE3667" s="23"/>
    </row>
    <row r="3668" spans="26:31" ht="15">
      <c r="Z3668" s="23"/>
      <c r="AE3668" s="23"/>
    </row>
    <row r="3669" spans="26:31" ht="15">
      <c r="Z3669" s="23"/>
      <c r="AE3669" s="23"/>
    </row>
    <row r="3670" spans="26:31" ht="15">
      <c r="Z3670" s="23"/>
      <c r="AE3670" s="23"/>
    </row>
    <row r="3671" spans="26:31" ht="15">
      <c r="Z3671" s="23"/>
      <c r="AE3671" s="23"/>
    </row>
    <row r="3672" spans="26:31" ht="15">
      <c r="Z3672" s="23"/>
      <c r="AE3672" s="23"/>
    </row>
    <row r="3673" spans="26:31" ht="15">
      <c r="Z3673" s="23"/>
      <c r="AE3673" s="23"/>
    </row>
    <row r="3674" spans="26:31" ht="15">
      <c r="Z3674" s="23"/>
      <c r="AE3674" s="23"/>
    </row>
    <row r="3675" spans="26:31" ht="15">
      <c r="Z3675" s="23"/>
      <c r="AE3675" s="23"/>
    </row>
    <row r="3676" spans="26:31" ht="15">
      <c r="Z3676" s="23"/>
      <c r="AE3676" s="23"/>
    </row>
    <row r="3677" spans="26:31" ht="15">
      <c r="Z3677" s="23"/>
      <c r="AE3677" s="23"/>
    </row>
    <row r="3678" spans="26:31" ht="15">
      <c r="Z3678" s="23"/>
      <c r="AE3678" s="23"/>
    </row>
    <row r="3679" spans="26:31" ht="15">
      <c r="Z3679" s="23"/>
      <c r="AE3679" s="23"/>
    </row>
    <row r="3680" spans="26:31" ht="15">
      <c r="Z3680" s="23"/>
      <c r="AE3680" s="23"/>
    </row>
    <row r="3681" spans="26:31" ht="15">
      <c r="Z3681" s="23"/>
      <c r="AE3681" s="23"/>
    </row>
    <row r="3682" spans="26:31" ht="15">
      <c r="Z3682" s="23"/>
      <c r="AE3682" s="23"/>
    </row>
    <row r="3683" spans="26:31" ht="15">
      <c r="Z3683" s="23"/>
      <c r="AE3683" s="23"/>
    </row>
    <row r="3684" spans="26:31" ht="15">
      <c r="Z3684" s="23"/>
      <c r="AE3684" s="23"/>
    </row>
    <row r="3685" spans="26:31" ht="15">
      <c r="Z3685" s="23"/>
      <c r="AE3685" s="23"/>
    </row>
    <row r="3686" spans="26:31" ht="15">
      <c r="Z3686" s="23"/>
      <c r="AE3686" s="23"/>
    </row>
    <row r="3687" spans="26:31" ht="15">
      <c r="Z3687" s="23"/>
      <c r="AE3687" s="23"/>
    </row>
    <row r="3688" spans="26:31" ht="15">
      <c r="Z3688" s="23"/>
      <c r="AE3688" s="23"/>
    </row>
    <row r="3689" spans="26:31" ht="15">
      <c r="Z3689" s="23"/>
      <c r="AE3689" s="23"/>
    </row>
    <row r="3690" spans="26:31" ht="15">
      <c r="Z3690" s="23"/>
      <c r="AE3690" s="23"/>
    </row>
    <row r="3691" spans="26:31" ht="15">
      <c r="Z3691" s="23"/>
      <c r="AE3691" s="23"/>
    </row>
    <row r="3692" spans="26:31" ht="15">
      <c r="Z3692" s="23"/>
      <c r="AE3692" s="23"/>
    </row>
    <row r="3693" spans="26:31" ht="15">
      <c r="Z3693" s="23"/>
      <c r="AE3693" s="23"/>
    </row>
    <row r="3694" spans="26:31" ht="15">
      <c r="Z3694" s="23"/>
      <c r="AE3694" s="23"/>
    </row>
    <row r="3695" spans="26:31" ht="15">
      <c r="Z3695" s="23"/>
      <c r="AE3695" s="23"/>
    </row>
    <row r="3696" spans="26:31" ht="15">
      <c r="Z3696" s="23"/>
      <c r="AE3696" s="23"/>
    </row>
    <row r="3697" spans="26:31" ht="15">
      <c r="Z3697" s="23"/>
      <c r="AE3697" s="23"/>
    </row>
    <row r="3698" spans="26:31" ht="15">
      <c r="Z3698" s="23"/>
      <c r="AE3698" s="23"/>
    </row>
    <row r="3699" spans="26:31" ht="15">
      <c r="Z3699" s="23"/>
      <c r="AE3699" s="23"/>
    </row>
    <row r="3700" spans="26:31" ht="15">
      <c r="Z3700" s="23"/>
      <c r="AE3700" s="23"/>
    </row>
    <row r="3701" spans="26:31" ht="15">
      <c r="Z3701" s="23"/>
      <c r="AE3701" s="23"/>
    </row>
    <row r="3702" spans="26:31" ht="15">
      <c r="Z3702" s="23"/>
      <c r="AE3702" s="23"/>
    </row>
    <row r="3703" spans="26:31" ht="15">
      <c r="Z3703" s="23"/>
      <c r="AE3703" s="23"/>
    </row>
    <row r="3704" spans="26:31" ht="15">
      <c r="Z3704" s="23"/>
      <c r="AE3704" s="23"/>
    </row>
    <row r="3705" spans="26:31" ht="15">
      <c r="Z3705" s="23"/>
      <c r="AE3705" s="23"/>
    </row>
    <row r="3706" spans="26:31" ht="15">
      <c r="Z3706" s="23"/>
      <c r="AE3706" s="23"/>
    </row>
    <row r="3707" spans="26:31" ht="15">
      <c r="Z3707" s="23"/>
      <c r="AE3707" s="23"/>
    </row>
    <row r="3708" spans="26:31" ht="15">
      <c r="Z3708" s="23"/>
      <c r="AE3708" s="23"/>
    </row>
    <row r="3709" spans="26:31" ht="15">
      <c r="Z3709" s="23"/>
      <c r="AE3709" s="23"/>
    </row>
    <row r="3710" spans="26:31" ht="15">
      <c r="Z3710" s="23"/>
      <c r="AE3710" s="23"/>
    </row>
    <row r="3711" spans="26:31" ht="15">
      <c r="Z3711" s="23"/>
      <c r="AE3711" s="23"/>
    </row>
    <row r="3712" spans="26:31" ht="15">
      <c r="Z3712" s="23"/>
      <c r="AE3712" s="23"/>
    </row>
    <row r="3713" spans="26:31" ht="15">
      <c r="Z3713" s="23"/>
      <c r="AE3713" s="23"/>
    </row>
    <row r="3714" spans="26:31" ht="15">
      <c r="Z3714" s="23"/>
      <c r="AE3714" s="23"/>
    </row>
    <row r="3715" spans="26:31" ht="15">
      <c r="Z3715" s="23"/>
      <c r="AE3715" s="23"/>
    </row>
    <row r="3716" spans="26:31" ht="15">
      <c r="Z3716" s="23"/>
      <c r="AE3716" s="23"/>
    </row>
    <row r="3717" spans="26:31" ht="15">
      <c r="Z3717" s="23"/>
      <c r="AE3717" s="23"/>
    </row>
    <row r="3718" spans="26:31" ht="15">
      <c r="Z3718" s="23"/>
      <c r="AE3718" s="23"/>
    </row>
    <row r="3719" spans="26:31" ht="15">
      <c r="Z3719" s="23"/>
      <c r="AE3719" s="23"/>
    </row>
    <row r="3720" spans="26:31" ht="15">
      <c r="Z3720" s="23"/>
      <c r="AE3720" s="23"/>
    </row>
    <row r="3721" spans="26:31" ht="15">
      <c r="Z3721" s="23"/>
      <c r="AE3721" s="23"/>
    </row>
    <row r="3722" spans="26:31" ht="15">
      <c r="Z3722" s="23"/>
      <c r="AE3722" s="23"/>
    </row>
    <row r="3723" spans="26:31" ht="15">
      <c r="Z3723" s="23"/>
      <c r="AE3723" s="23"/>
    </row>
    <row r="3724" spans="26:31" ht="15">
      <c r="Z3724" s="23"/>
      <c r="AE3724" s="23"/>
    </row>
    <row r="3725" spans="26:31" ht="15">
      <c r="Z3725" s="23"/>
      <c r="AE3725" s="23"/>
    </row>
    <row r="3726" spans="26:31" ht="15">
      <c r="Z3726" s="23"/>
      <c r="AE3726" s="23"/>
    </row>
    <row r="3727" spans="26:31" ht="15">
      <c r="Z3727" s="23"/>
      <c r="AE3727" s="23"/>
    </row>
    <row r="3728" spans="26:31" ht="15">
      <c r="Z3728" s="23"/>
      <c r="AE3728" s="23"/>
    </row>
    <row r="3729" spans="26:31" ht="15">
      <c r="Z3729" s="23"/>
      <c r="AE3729" s="23"/>
    </row>
    <row r="3730" spans="26:31" ht="15">
      <c r="Z3730" s="23"/>
      <c r="AE3730" s="23"/>
    </row>
    <row r="3731" spans="26:31" ht="15">
      <c r="Z3731" s="23"/>
      <c r="AE3731" s="23"/>
    </row>
    <row r="3732" spans="26:31" ht="15">
      <c r="Z3732" s="23"/>
      <c r="AE3732" s="23"/>
    </row>
    <row r="3733" spans="26:31" ht="15">
      <c r="Z3733" s="23"/>
      <c r="AE3733" s="23"/>
    </row>
    <row r="3734" spans="26:31" ht="15">
      <c r="Z3734" s="23"/>
      <c r="AE3734" s="23"/>
    </row>
    <row r="3735" spans="26:31" ht="15">
      <c r="Z3735" s="23"/>
      <c r="AE3735" s="23"/>
    </row>
    <row r="3736" spans="26:31" ht="15">
      <c r="Z3736" s="23"/>
      <c r="AE3736" s="23"/>
    </row>
    <row r="3737" spans="26:31" ht="15">
      <c r="Z3737" s="23"/>
      <c r="AE3737" s="23"/>
    </row>
    <row r="3738" spans="26:31" ht="15">
      <c r="Z3738" s="23"/>
      <c r="AE3738" s="23"/>
    </row>
    <row r="3739" spans="26:31" ht="15">
      <c r="Z3739" s="23"/>
      <c r="AE3739" s="23"/>
    </row>
    <row r="3740" spans="26:31" ht="15">
      <c r="Z3740" s="23"/>
      <c r="AE3740" s="23"/>
    </row>
    <row r="3741" spans="26:31" ht="15">
      <c r="Z3741" s="23"/>
      <c r="AE3741" s="23"/>
    </row>
    <row r="3742" spans="26:31" ht="15">
      <c r="Z3742" s="23"/>
      <c r="AE3742" s="23"/>
    </row>
    <row r="3743" spans="26:31" ht="15">
      <c r="Z3743" s="23"/>
      <c r="AE3743" s="23"/>
    </row>
    <row r="3744" spans="26:31" ht="15">
      <c r="Z3744" s="23"/>
      <c r="AE3744" s="23"/>
    </row>
    <row r="3745" spans="26:31" ht="15">
      <c r="Z3745" s="23"/>
      <c r="AE3745" s="23"/>
    </row>
    <row r="3746" spans="26:31" ht="15">
      <c r="Z3746" s="23"/>
      <c r="AE3746" s="23"/>
    </row>
    <row r="3747" spans="26:31" ht="15">
      <c r="Z3747" s="23"/>
      <c r="AE3747" s="23"/>
    </row>
    <row r="3748" spans="26:31" ht="15">
      <c r="Z3748" s="23"/>
      <c r="AE3748" s="23"/>
    </row>
    <row r="3749" spans="26:31" ht="15">
      <c r="Z3749" s="23"/>
      <c r="AE3749" s="23"/>
    </row>
    <row r="3750" spans="26:31" ht="15">
      <c r="Z3750" s="23"/>
      <c r="AE3750" s="23"/>
    </row>
    <row r="3751" spans="26:31" ht="15">
      <c r="Z3751" s="23"/>
      <c r="AE3751" s="23"/>
    </row>
    <row r="3752" spans="26:31" ht="15">
      <c r="Z3752" s="23"/>
      <c r="AE3752" s="23"/>
    </row>
    <row r="3753" spans="26:31" ht="15">
      <c r="Z3753" s="23"/>
      <c r="AE3753" s="23"/>
    </row>
    <row r="3754" spans="26:31" ht="15">
      <c r="Z3754" s="23"/>
      <c r="AE3754" s="23"/>
    </row>
    <row r="3755" spans="26:31" ht="15">
      <c r="Z3755" s="23"/>
      <c r="AE3755" s="23"/>
    </row>
    <row r="3756" spans="26:31" ht="15">
      <c r="Z3756" s="23"/>
      <c r="AE3756" s="23"/>
    </row>
    <row r="3757" spans="26:31" ht="15">
      <c r="Z3757" s="23"/>
      <c r="AE3757" s="23"/>
    </row>
    <row r="3758" spans="26:31" ht="15">
      <c r="Z3758" s="23"/>
      <c r="AE3758" s="23"/>
    </row>
    <row r="3759" spans="26:31" ht="15">
      <c r="Z3759" s="23"/>
      <c r="AE3759" s="23"/>
    </row>
    <row r="3760" spans="26:31" ht="15">
      <c r="Z3760" s="23"/>
      <c r="AE3760" s="23"/>
    </row>
    <row r="3761" spans="26:31" ht="15">
      <c r="Z3761" s="23"/>
      <c r="AE3761" s="23"/>
    </row>
    <row r="3762" spans="26:31" ht="15">
      <c r="Z3762" s="23"/>
      <c r="AE3762" s="23"/>
    </row>
    <row r="3763" spans="26:31" ht="15">
      <c r="Z3763" s="23"/>
      <c r="AE3763" s="23"/>
    </row>
    <row r="3764" spans="26:31" ht="15">
      <c r="Z3764" s="23"/>
      <c r="AE3764" s="23"/>
    </row>
    <row r="3765" spans="26:31" ht="15">
      <c r="Z3765" s="23"/>
      <c r="AE3765" s="23"/>
    </row>
    <row r="3766" spans="26:31" ht="15">
      <c r="Z3766" s="23"/>
      <c r="AE3766" s="23"/>
    </row>
    <row r="3767" spans="26:31" ht="15">
      <c r="Z3767" s="23"/>
      <c r="AE3767" s="23"/>
    </row>
    <row r="3768" spans="26:31" ht="15">
      <c r="Z3768" s="23"/>
      <c r="AE3768" s="23"/>
    </row>
    <row r="3769" spans="26:31" ht="15">
      <c r="Z3769" s="23"/>
      <c r="AE3769" s="23"/>
    </row>
    <row r="3770" spans="26:31" ht="15">
      <c r="Z3770" s="23"/>
      <c r="AE3770" s="23"/>
    </row>
    <row r="3771" spans="26:31" ht="15">
      <c r="Z3771" s="23"/>
      <c r="AE3771" s="23"/>
    </row>
    <row r="3772" spans="26:31" ht="15">
      <c r="Z3772" s="23"/>
      <c r="AE3772" s="23"/>
    </row>
    <row r="3773" spans="26:31" ht="15">
      <c r="Z3773" s="23"/>
      <c r="AE3773" s="23"/>
    </row>
    <row r="3774" spans="26:31" ht="15">
      <c r="Z3774" s="23"/>
      <c r="AE3774" s="23"/>
    </row>
    <row r="3775" spans="26:31" ht="15">
      <c r="Z3775" s="23"/>
      <c r="AE3775" s="23"/>
    </row>
    <row r="3776" spans="26:31" ht="15">
      <c r="Z3776" s="23"/>
      <c r="AE3776" s="23"/>
    </row>
    <row r="3777" spans="26:31" ht="15">
      <c r="Z3777" s="23"/>
      <c r="AE3777" s="23"/>
    </row>
    <row r="3778" spans="26:31" ht="15">
      <c r="Z3778" s="23"/>
      <c r="AE3778" s="23"/>
    </row>
    <row r="3779" spans="26:31" ht="15">
      <c r="Z3779" s="23"/>
      <c r="AE3779" s="23"/>
    </row>
    <row r="3780" spans="26:31" ht="15">
      <c r="Z3780" s="23"/>
      <c r="AE3780" s="23"/>
    </row>
    <row r="3781" spans="26:31" ht="15">
      <c r="Z3781" s="23"/>
      <c r="AE3781" s="23"/>
    </row>
    <row r="3782" spans="26:31" ht="15">
      <c r="Z3782" s="23"/>
      <c r="AE3782" s="23"/>
    </row>
    <row r="3783" spans="26:31" ht="15">
      <c r="Z3783" s="23"/>
      <c r="AE3783" s="23"/>
    </row>
    <row r="3784" spans="26:31" ht="15">
      <c r="Z3784" s="23"/>
      <c r="AE3784" s="23"/>
    </row>
    <row r="3785" spans="26:31" ht="15">
      <c r="Z3785" s="23"/>
      <c r="AE3785" s="23"/>
    </row>
    <row r="3786" spans="26:31" ht="15">
      <c r="Z3786" s="23"/>
      <c r="AE3786" s="23"/>
    </row>
    <row r="3787" spans="26:31" ht="15">
      <c r="Z3787" s="23"/>
      <c r="AE3787" s="23"/>
    </row>
    <row r="3788" spans="26:31" ht="15">
      <c r="Z3788" s="23"/>
      <c r="AE3788" s="23"/>
    </row>
    <row r="3789" spans="26:31" ht="15">
      <c r="Z3789" s="23"/>
      <c r="AE3789" s="23"/>
    </row>
    <row r="3790" spans="26:31" ht="15">
      <c r="Z3790" s="23"/>
      <c r="AE3790" s="23"/>
    </row>
    <row r="3791" spans="26:31" ht="15">
      <c r="Z3791" s="23"/>
      <c r="AE3791" s="23"/>
    </row>
    <row r="3792" spans="26:31" ht="15">
      <c r="Z3792" s="23"/>
      <c r="AE3792" s="23"/>
    </row>
    <row r="3793" spans="26:31" ht="15">
      <c r="Z3793" s="23"/>
      <c r="AE3793" s="23"/>
    </row>
    <row r="3794" spans="26:31" ht="15">
      <c r="Z3794" s="23"/>
      <c r="AE3794" s="23"/>
    </row>
    <row r="3795" spans="26:31" ht="15">
      <c r="Z3795" s="23"/>
      <c r="AE3795" s="23"/>
    </row>
    <row r="3796" spans="26:31" ht="15">
      <c r="Z3796" s="23"/>
      <c r="AE3796" s="23"/>
    </row>
    <row r="3797" spans="26:31" ht="15">
      <c r="Z3797" s="23"/>
      <c r="AE3797" s="23"/>
    </row>
    <row r="3798" spans="26:31" ht="15">
      <c r="Z3798" s="23"/>
      <c r="AE3798" s="23"/>
    </row>
    <row r="3799" spans="26:31" ht="15">
      <c r="Z3799" s="23"/>
      <c r="AE3799" s="23"/>
    </row>
    <row r="3800" spans="26:31" ht="15">
      <c r="Z3800" s="23"/>
      <c r="AE3800" s="23"/>
    </row>
    <row r="3801" spans="26:31" ht="15">
      <c r="Z3801" s="23"/>
      <c r="AE3801" s="23"/>
    </row>
    <row r="3802" spans="26:31" ht="15">
      <c r="Z3802" s="23"/>
      <c r="AE3802" s="23"/>
    </row>
    <row r="3803" spans="26:31" ht="15">
      <c r="Z3803" s="23"/>
      <c r="AE3803" s="23"/>
    </row>
    <row r="3804" spans="26:31" ht="15">
      <c r="Z3804" s="23"/>
      <c r="AE3804" s="23"/>
    </row>
    <row r="3805" spans="26:31" ht="15">
      <c r="Z3805" s="23"/>
      <c r="AE3805" s="23"/>
    </row>
    <row r="3806" spans="26:31" ht="15">
      <c r="Z3806" s="23"/>
      <c r="AE3806" s="23"/>
    </row>
    <row r="3807" spans="26:31" ht="15">
      <c r="Z3807" s="23"/>
      <c r="AE3807" s="23"/>
    </row>
    <row r="3808" spans="26:31" ht="15">
      <c r="Z3808" s="23"/>
      <c r="AE3808" s="23"/>
    </row>
    <row r="3809" spans="26:31" ht="15">
      <c r="Z3809" s="23"/>
      <c r="AE3809" s="23"/>
    </row>
    <row r="3810" spans="26:31" ht="15">
      <c r="Z3810" s="23"/>
      <c r="AE3810" s="23"/>
    </row>
    <row r="3811" spans="26:31" ht="15">
      <c r="Z3811" s="23"/>
      <c r="AE3811" s="23"/>
    </row>
    <row r="3812" spans="26:31" ht="15">
      <c r="Z3812" s="23"/>
      <c r="AE3812" s="23"/>
    </row>
    <row r="3813" spans="26:31" ht="15">
      <c r="Z3813" s="23"/>
      <c r="AE3813" s="23"/>
    </row>
    <row r="3814" spans="26:31" ht="15">
      <c r="Z3814" s="23"/>
      <c r="AE3814" s="23"/>
    </row>
    <row r="3815" spans="26:31" ht="15">
      <c r="Z3815" s="23"/>
      <c r="AE3815" s="23"/>
    </row>
    <row r="3816" spans="26:31" ht="15">
      <c r="Z3816" s="23"/>
      <c r="AE3816" s="23"/>
    </row>
    <row r="3817" spans="26:31" ht="15">
      <c r="Z3817" s="23"/>
      <c r="AE3817" s="23"/>
    </row>
    <row r="3818" spans="26:31" ht="15">
      <c r="Z3818" s="23"/>
      <c r="AE3818" s="23"/>
    </row>
    <row r="3819" spans="26:31" ht="15">
      <c r="Z3819" s="23"/>
      <c r="AE3819" s="23"/>
    </row>
    <row r="3820" spans="26:31" ht="15">
      <c r="Z3820" s="23"/>
      <c r="AE3820" s="23"/>
    </row>
    <row r="3821" spans="26:31" ht="15">
      <c r="Z3821" s="23"/>
      <c r="AE3821" s="23"/>
    </row>
    <row r="3822" spans="26:31" ht="15">
      <c r="Z3822" s="23"/>
      <c r="AE3822" s="23"/>
    </row>
    <row r="3823" spans="26:31" ht="15">
      <c r="Z3823" s="23"/>
      <c r="AE3823" s="23"/>
    </row>
    <row r="3824" spans="26:31" ht="15">
      <c r="Z3824" s="23"/>
      <c r="AE3824" s="23"/>
    </row>
    <row r="3825" spans="26:31" ht="15">
      <c r="Z3825" s="23"/>
      <c r="AE3825" s="23"/>
    </row>
    <row r="3826" spans="26:31" ht="15">
      <c r="Z3826" s="23"/>
      <c r="AE3826" s="23"/>
    </row>
    <row r="3827" spans="26:31" ht="15">
      <c r="Z3827" s="23"/>
      <c r="AE3827" s="23"/>
    </row>
    <row r="3828" spans="26:31" ht="15">
      <c r="Z3828" s="23"/>
      <c r="AE3828" s="23"/>
    </row>
    <row r="3829" spans="26:31" ht="15">
      <c r="Z3829" s="23"/>
      <c r="AE3829" s="23"/>
    </row>
    <row r="3830" spans="26:31" ht="15">
      <c r="Z3830" s="23"/>
      <c r="AE3830" s="23"/>
    </row>
    <row r="3831" spans="26:31" ht="15">
      <c r="Z3831" s="23"/>
      <c r="AE3831" s="23"/>
    </row>
    <row r="3832" spans="26:31" ht="15">
      <c r="Z3832" s="23"/>
      <c r="AE3832" s="23"/>
    </row>
    <row r="3833" spans="26:31" ht="15">
      <c r="Z3833" s="23"/>
      <c r="AE3833" s="23"/>
    </row>
    <row r="3834" spans="26:31" ht="15">
      <c r="Z3834" s="23"/>
      <c r="AE3834" s="23"/>
    </row>
    <row r="3835" spans="26:31" ht="15">
      <c r="Z3835" s="23"/>
      <c r="AE3835" s="23"/>
    </row>
    <row r="3836" spans="26:31" ht="15">
      <c r="Z3836" s="23"/>
      <c r="AE3836" s="23"/>
    </row>
    <row r="3837" spans="26:31" ht="15">
      <c r="Z3837" s="23"/>
      <c r="AE3837" s="23"/>
    </row>
    <row r="3838" spans="26:31" ht="15">
      <c r="Z3838" s="23"/>
      <c r="AE3838" s="23"/>
    </row>
    <row r="3839" spans="26:31" ht="15">
      <c r="Z3839" s="23"/>
      <c r="AE3839" s="23"/>
    </row>
    <row r="3840" spans="26:31" ht="15">
      <c r="Z3840" s="23"/>
      <c r="AE3840" s="23"/>
    </row>
    <row r="3841" spans="26:31" ht="15">
      <c r="Z3841" s="23"/>
      <c r="AE3841" s="23"/>
    </row>
    <row r="3842" spans="26:31" ht="15">
      <c r="Z3842" s="23"/>
      <c r="AE3842" s="23"/>
    </row>
    <row r="3843" spans="26:31" ht="15">
      <c r="Z3843" s="23"/>
      <c r="AE3843" s="23"/>
    </row>
    <row r="3844" spans="26:31" ht="15">
      <c r="Z3844" s="23"/>
      <c r="AE3844" s="23"/>
    </row>
    <row r="3845" spans="26:31" ht="15">
      <c r="Z3845" s="23"/>
      <c r="AE3845" s="23"/>
    </row>
    <row r="3846" spans="26:31" ht="15">
      <c r="Z3846" s="23"/>
      <c r="AE3846" s="23"/>
    </row>
    <row r="3847" spans="26:31" ht="15">
      <c r="Z3847" s="23"/>
      <c r="AE3847" s="23"/>
    </row>
    <row r="3848" spans="26:31" ht="15">
      <c r="Z3848" s="23"/>
      <c r="AE3848" s="23"/>
    </row>
    <row r="3849" spans="26:31" ht="15">
      <c r="Z3849" s="23"/>
      <c r="AE3849" s="23"/>
    </row>
    <row r="3850" spans="26:31" ht="15">
      <c r="Z3850" s="23"/>
      <c r="AE3850" s="23"/>
    </row>
    <row r="3851" spans="26:31" ht="15">
      <c r="Z3851" s="23"/>
      <c r="AE3851" s="23"/>
    </row>
    <row r="3852" spans="26:31" ht="15">
      <c r="Z3852" s="23"/>
      <c r="AE3852" s="23"/>
    </row>
    <row r="3853" spans="26:31" ht="15">
      <c r="Z3853" s="23"/>
      <c r="AE3853" s="23"/>
    </row>
    <row r="3854" spans="26:31" ht="15">
      <c r="Z3854" s="23"/>
      <c r="AE3854" s="23"/>
    </row>
    <row r="3855" spans="26:31" ht="15">
      <c r="Z3855" s="23"/>
      <c r="AE3855" s="23"/>
    </row>
    <row r="3856" spans="26:31" ht="15">
      <c r="Z3856" s="23"/>
      <c r="AE3856" s="23"/>
    </row>
    <row r="3857" spans="26:31" ht="15">
      <c r="Z3857" s="23"/>
      <c r="AE3857" s="23"/>
    </row>
    <row r="3858" spans="26:31" ht="15">
      <c r="Z3858" s="23"/>
      <c r="AE3858" s="23"/>
    </row>
    <row r="3859" spans="26:31" ht="15">
      <c r="Z3859" s="23"/>
      <c r="AE3859" s="23"/>
    </row>
    <row r="3860" spans="26:31" ht="15">
      <c r="Z3860" s="23"/>
      <c r="AE3860" s="23"/>
    </row>
    <row r="3861" spans="26:31" ht="15">
      <c r="Z3861" s="23"/>
      <c r="AE3861" s="23"/>
    </row>
    <row r="3862" spans="26:31" ht="15">
      <c r="Z3862" s="23"/>
      <c r="AE3862" s="23"/>
    </row>
    <row r="3863" spans="26:31" ht="15">
      <c r="Z3863" s="23"/>
      <c r="AE3863" s="23"/>
    </row>
    <row r="3864" spans="26:31" ht="15">
      <c r="Z3864" s="23"/>
      <c r="AE3864" s="23"/>
    </row>
    <row r="3865" spans="26:31" ht="15">
      <c r="Z3865" s="23"/>
      <c r="AE3865" s="23"/>
    </row>
    <row r="3866" spans="26:31" ht="15">
      <c r="Z3866" s="23"/>
      <c r="AE3866" s="23"/>
    </row>
    <row r="3867" spans="26:31" ht="15">
      <c r="Z3867" s="23"/>
      <c r="AE3867" s="23"/>
    </row>
    <row r="3868" spans="26:31" ht="15">
      <c r="Z3868" s="23"/>
      <c r="AE3868" s="23"/>
    </row>
    <row r="3869" spans="26:31" ht="15">
      <c r="Z3869" s="23"/>
      <c r="AE3869" s="23"/>
    </row>
    <row r="3870" spans="26:31" ht="15">
      <c r="Z3870" s="23"/>
      <c r="AE3870" s="23"/>
    </row>
    <row r="3871" spans="26:31" ht="15">
      <c r="Z3871" s="23"/>
      <c r="AE3871" s="23"/>
    </row>
    <row r="3872" spans="26:31" ht="15">
      <c r="Z3872" s="23"/>
      <c r="AE3872" s="23"/>
    </row>
    <row r="3873" spans="26:31" ht="15">
      <c r="Z3873" s="23"/>
      <c r="AE3873" s="23"/>
    </row>
    <row r="3874" spans="26:31" ht="15">
      <c r="Z3874" s="23"/>
      <c r="AE3874" s="23"/>
    </row>
    <row r="3875" spans="26:31" ht="15">
      <c r="Z3875" s="23"/>
      <c r="AE3875" s="23"/>
    </row>
    <row r="3876" spans="26:31" ht="15">
      <c r="Z3876" s="23"/>
      <c r="AE3876" s="23"/>
    </row>
    <row r="3877" spans="26:31" ht="15">
      <c r="Z3877" s="23"/>
      <c r="AE3877" s="23"/>
    </row>
    <row r="3878" spans="26:31" ht="15">
      <c r="Z3878" s="23"/>
      <c r="AE3878" s="23"/>
    </row>
    <row r="3879" spans="26:31" ht="15">
      <c r="Z3879" s="23"/>
      <c r="AE3879" s="23"/>
    </row>
    <row r="3880" spans="26:31" ht="15">
      <c r="Z3880" s="23"/>
      <c r="AE3880" s="23"/>
    </row>
    <row r="3881" spans="26:31" ht="15">
      <c r="Z3881" s="23"/>
      <c r="AE3881" s="23"/>
    </row>
    <row r="3882" spans="26:31" ht="15">
      <c r="Z3882" s="23"/>
      <c r="AE3882" s="23"/>
    </row>
    <row r="3883" spans="26:31" ht="15">
      <c r="Z3883" s="23"/>
      <c r="AE3883" s="23"/>
    </row>
    <row r="3884" spans="26:31" ht="15">
      <c r="Z3884" s="23"/>
      <c r="AE3884" s="23"/>
    </row>
    <row r="3885" spans="26:31" ht="15">
      <c r="Z3885" s="23"/>
      <c r="AE3885" s="23"/>
    </row>
    <row r="3886" spans="26:31" ht="15">
      <c r="Z3886" s="23"/>
      <c r="AE3886" s="23"/>
    </row>
    <row r="3887" spans="26:31" ht="15">
      <c r="Z3887" s="23"/>
      <c r="AE3887" s="23"/>
    </row>
    <row r="3888" spans="26:31" ht="15">
      <c r="Z3888" s="23"/>
      <c r="AE3888" s="23"/>
    </row>
    <row r="3889" spans="26:31" ht="15">
      <c r="Z3889" s="23"/>
      <c r="AE3889" s="23"/>
    </row>
    <row r="3890" spans="26:31" ht="15">
      <c r="Z3890" s="23"/>
      <c r="AE3890" s="23"/>
    </row>
    <row r="3891" spans="26:31" ht="15">
      <c r="Z3891" s="23"/>
      <c r="AE3891" s="23"/>
    </row>
    <row r="3892" spans="26:31" ht="15">
      <c r="Z3892" s="23"/>
      <c r="AE3892" s="23"/>
    </row>
    <row r="3893" spans="26:31" ht="15">
      <c r="Z3893" s="23"/>
      <c r="AE3893" s="23"/>
    </row>
    <row r="3894" spans="26:31" ht="15">
      <c r="Z3894" s="23"/>
      <c r="AE3894" s="23"/>
    </row>
    <row r="3895" spans="26:31" ht="15">
      <c r="Z3895" s="23"/>
      <c r="AE3895" s="23"/>
    </row>
    <row r="3896" spans="26:31" ht="15">
      <c r="Z3896" s="23"/>
      <c r="AE3896" s="23"/>
    </row>
    <row r="3897" spans="26:31" ht="15">
      <c r="Z3897" s="23"/>
      <c r="AE3897" s="23"/>
    </row>
    <row r="3898" spans="26:31" ht="15">
      <c r="Z3898" s="23"/>
      <c r="AE3898" s="23"/>
    </row>
    <row r="3899" spans="26:31" ht="15">
      <c r="Z3899" s="23"/>
      <c r="AE3899" s="23"/>
    </row>
    <row r="3900" spans="26:31" ht="15">
      <c r="Z3900" s="23"/>
      <c r="AE3900" s="23"/>
    </row>
    <row r="3901" spans="26:31" ht="15">
      <c r="Z3901" s="23"/>
      <c r="AE3901" s="23"/>
    </row>
    <row r="3902" spans="26:31" ht="15">
      <c r="Z3902" s="23"/>
      <c r="AE3902" s="23"/>
    </row>
    <row r="3903" spans="26:31" ht="15">
      <c r="Z3903" s="23"/>
      <c r="AE3903" s="23"/>
    </row>
    <row r="3904" spans="26:31" ht="15">
      <c r="Z3904" s="23"/>
      <c r="AE3904" s="23"/>
    </row>
    <row r="3905" spans="26:31" ht="15">
      <c r="Z3905" s="23"/>
      <c r="AE3905" s="23"/>
    </row>
    <row r="3906" spans="26:31" ht="15">
      <c r="Z3906" s="23"/>
      <c r="AE3906" s="23"/>
    </row>
    <row r="3907" spans="26:31" ht="15">
      <c r="Z3907" s="23"/>
      <c r="AE3907" s="23"/>
    </row>
    <row r="3908" spans="26:31" ht="15">
      <c r="Z3908" s="23"/>
      <c r="AE3908" s="23"/>
    </row>
    <row r="3909" spans="26:31" ht="15">
      <c r="Z3909" s="23"/>
      <c r="AE3909" s="23"/>
    </row>
    <row r="3910" spans="26:31" ht="15">
      <c r="Z3910" s="23"/>
      <c r="AE3910" s="23"/>
    </row>
    <row r="3911" spans="26:31" ht="15">
      <c r="Z3911" s="23"/>
      <c r="AE3911" s="23"/>
    </row>
    <row r="3912" spans="26:31" ht="15">
      <c r="Z3912" s="23"/>
      <c r="AE3912" s="23"/>
    </row>
    <row r="3913" spans="26:31" ht="15">
      <c r="Z3913" s="23"/>
      <c r="AE3913" s="23"/>
    </row>
    <row r="3914" spans="26:31" ht="15">
      <c r="Z3914" s="23"/>
      <c r="AE3914" s="23"/>
    </row>
    <row r="3915" spans="26:31" ht="15">
      <c r="Z3915" s="23"/>
      <c r="AE3915" s="23"/>
    </row>
    <row r="3916" spans="26:31" ht="15">
      <c r="Z3916" s="23"/>
      <c r="AE3916" s="23"/>
    </row>
    <row r="3917" spans="26:31" ht="15">
      <c r="Z3917" s="23"/>
      <c r="AE3917" s="23"/>
    </row>
    <row r="3918" spans="26:31" ht="15">
      <c r="Z3918" s="23"/>
      <c r="AE3918" s="23"/>
    </row>
    <row r="3919" spans="26:31" ht="15">
      <c r="Z3919" s="23"/>
      <c r="AE3919" s="23"/>
    </row>
    <row r="3920" spans="26:31" ht="15">
      <c r="Z3920" s="23"/>
      <c r="AE3920" s="23"/>
    </row>
    <row r="3921" spans="26:31" ht="15">
      <c r="Z3921" s="23"/>
      <c r="AE3921" s="23"/>
    </row>
    <row r="3922" spans="26:31" ht="15">
      <c r="Z3922" s="23"/>
      <c r="AE3922" s="23"/>
    </row>
    <row r="3923" spans="26:31" ht="15">
      <c r="Z3923" s="23"/>
      <c r="AE3923" s="23"/>
    </row>
    <row r="3924" spans="26:31" ht="15">
      <c r="Z3924" s="23"/>
      <c r="AE3924" s="23"/>
    </row>
    <row r="3925" spans="26:31" ht="15">
      <c r="Z3925" s="23"/>
      <c r="AE3925" s="23"/>
    </row>
    <row r="3926" spans="26:31" ht="15">
      <c r="Z3926" s="23"/>
      <c r="AE3926" s="23"/>
    </row>
    <row r="3927" spans="26:31" ht="15">
      <c r="Z3927" s="23"/>
      <c r="AE3927" s="23"/>
    </row>
    <row r="3928" spans="26:31" ht="15">
      <c r="Z3928" s="23"/>
      <c r="AE3928" s="23"/>
    </row>
    <row r="3929" spans="26:31" ht="15">
      <c r="Z3929" s="23"/>
      <c r="AE3929" s="23"/>
    </row>
    <row r="3930" spans="26:31" ht="15">
      <c r="Z3930" s="23"/>
      <c r="AE3930" s="23"/>
    </row>
    <row r="3931" spans="26:31" ht="15">
      <c r="Z3931" s="23"/>
      <c r="AE3931" s="23"/>
    </row>
    <row r="3932" spans="26:31" ht="15">
      <c r="Z3932" s="23"/>
      <c r="AE3932" s="23"/>
    </row>
    <row r="3933" spans="26:31" ht="15">
      <c r="Z3933" s="23"/>
      <c r="AE3933" s="23"/>
    </row>
    <row r="3934" spans="26:31" ht="15">
      <c r="Z3934" s="23"/>
      <c r="AE3934" s="23"/>
    </row>
    <row r="3935" spans="26:31" ht="15">
      <c r="Z3935" s="23"/>
      <c r="AE3935" s="23"/>
    </row>
    <row r="3936" spans="26:31" ht="15">
      <c r="Z3936" s="23"/>
      <c r="AE3936" s="23"/>
    </row>
    <row r="3937" spans="26:31" ht="15">
      <c r="Z3937" s="23"/>
      <c r="AE3937" s="23"/>
    </row>
    <row r="3938" spans="26:31" ht="15">
      <c r="Z3938" s="23"/>
      <c r="AE3938" s="23"/>
    </row>
    <row r="3939" spans="26:31" ht="15">
      <c r="Z3939" s="23"/>
      <c r="AE3939" s="23"/>
    </row>
    <row r="3940" spans="26:31" ht="15">
      <c r="Z3940" s="23"/>
      <c r="AE3940" s="23"/>
    </row>
    <row r="3941" spans="26:31" ht="15">
      <c r="Z3941" s="23"/>
      <c r="AE3941" s="23"/>
    </row>
    <row r="3942" spans="26:31" ht="15">
      <c r="Z3942" s="23"/>
      <c r="AE3942" s="23"/>
    </row>
    <row r="3943" spans="26:31" ht="15">
      <c r="Z3943" s="23"/>
      <c r="AE3943" s="23"/>
    </row>
    <row r="3944" spans="26:31" ht="15">
      <c r="Z3944" s="23"/>
      <c r="AE3944" s="23"/>
    </row>
    <row r="3945" spans="26:31" ht="15">
      <c r="Z3945" s="23"/>
      <c r="AE3945" s="23"/>
    </row>
    <row r="3946" spans="26:31" ht="15">
      <c r="Z3946" s="23"/>
      <c r="AE3946" s="23"/>
    </row>
    <row r="3947" spans="26:31" ht="15">
      <c r="Z3947" s="23"/>
      <c r="AE3947" s="23"/>
    </row>
    <row r="3948" spans="26:31" ht="15">
      <c r="Z3948" s="23"/>
      <c r="AE3948" s="23"/>
    </row>
    <row r="3949" spans="26:31" ht="15">
      <c r="Z3949" s="23"/>
      <c r="AE3949" s="23"/>
    </row>
    <row r="3950" spans="26:31" ht="15">
      <c r="Z3950" s="23"/>
      <c r="AE3950" s="23"/>
    </row>
    <row r="3951" spans="26:31" ht="15">
      <c r="Z3951" s="23"/>
      <c r="AE3951" s="23"/>
    </row>
    <row r="3952" spans="26:31" ht="15">
      <c r="Z3952" s="23"/>
      <c r="AE3952" s="23"/>
    </row>
    <row r="3953" spans="26:31" ht="15">
      <c r="Z3953" s="23"/>
      <c r="AE3953" s="23"/>
    </row>
    <row r="3954" spans="26:31" ht="15">
      <c r="Z3954" s="23"/>
      <c r="AE3954" s="23"/>
    </row>
    <row r="3955" spans="26:31" ht="15">
      <c r="Z3955" s="23"/>
      <c r="AE3955" s="23"/>
    </row>
    <row r="3956" spans="26:31" ht="15">
      <c r="Z3956" s="23"/>
      <c r="AE3956" s="23"/>
    </row>
    <row r="3957" spans="26:31" ht="15">
      <c r="Z3957" s="23"/>
      <c r="AE3957" s="23"/>
    </row>
    <row r="3958" spans="26:31" ht="15">
      <c r="Z3958" s="23"/>
      <c r="AE3958" s="23"/>
    </row>
    <row r="3959" spans="26:31" ht="15">
      <c r="Z3959" s="23"/>
      <c r="AE3959" s="23"/>
    </row>
    <row r="3960" spans="26:31" ht="15">
      <c r="Z3960" s="23"/>
      <c r="AE3960" s="23"/>
    </row>
    <row r="3961" spans="26:31" ht="15">
      <c r="Z3961" s="23"/>
      <c r="AE3961" s="23"/>
    </row>
    <row r="3962" spans="26:31" ht="15">
      <c r="Z3962" s="23"/>
      <c r="AE3962" s="23"/>
    </row>
    <row r="3963" spans="26:31" ht="15">
      <c r="Z3963" s="23"/>
      <c r="AE3963" s="23"/>
    </row>
    <row r="3964" spans="26:31" ht="15">
      <c r="Z3964" s="23"/>
      <c r="AE3964" s="23"/>
    </row>
    <row r="3965" spans="26:31" ht="15">
      <c r="Z3965" s="23"/>
      <c r="AE3965" s="23"/>
    </row>
    <row r="3966" spans="26:31" ht="15">
      <c r="Z3966" s="23"/>
      <c r="AE3966" s="23"/>
    </row>
    <row r="3967" spans="26:31" ht="15">
      <c r="Z3967" s="23"/>
      <c r="AE3967" s="23"/>
    </row>
    <row r="3968" spans="26:31" ht="15">
      <c r="Z3968" s="23"/>
      <c r="AE3968" s="23"/>
    </row>
    <row r="3969" spans="26:31" ht="15">
      <c r="Z3969" s="23"/>
      <c r="AE3969" s="23"/>
    </row>
    <row r="3970" spans="26:31" ht="15">
      <c r="Z3970" s="23"/>
      <c r="AE3970" s="23"/>
    </row>
    <row r="3971" spans="26:31" ht="15">
      <c r="Z3971" s="23"/>
      <c r="AE3971" s="23"/>
    </row>
    <row r="3972" spans="26:31" ht="15">
      <c r="Z3972" s="23"/>
      <c r="AE3972" s="23"/>
    </row>
    <row r="3973" spans="26:31" ht="15">
      <c r="Z3973" s="23"/>
      <c r="AE3973" s="23"/>
    </row>
    <row r="3974" spans="26:31" ht="15">
      <c r="Z3974" s="23"/>
      <c r="AE3974" s="23"/>
    </row>
    <row r="3975" spans="26:31" ht="15">
      <c r="Z3975" s="23"/>
      <c r="AE3975" s="23"/>
    </row>
    <row r="3976" spans="26:31" ht="15">
      <c r="Z3976" s="23"/>
      <c r="AE3976" s="23"/>
    </row>
    <row r="3977" spans="26:31" ht="15">
      <c r="Z3977" s="23"/>
      <c r="AE3977" s="23"/>
    </row>
    <row r="3978" spans="26:31" ht="15">
      <c r="Z3978" s="23"/>
      <c r="AE3978" s="23"/>
    </row>
    <row r="3979" spans="26:31" ht="15">
      <c r="Z3979" s="23"/>
      <c r="AE3979" s="23"/>
    </row>
    <row r="3980" spans="26:31" ht="15">
      <c r="Z3980" s="23"/>
      <c r="AE3980" s="23"/>
    </row>
    <row r="3981" spans="26:31" ht="15">
      <c r="Z3981" s="23"/>
      <c r="AE3981" s="23"/>
    </row>
    <row r="3982" spans="26:31" ht="15">
      <c r="Z3982" s="23"/>
      <c r="AE3982" s="23"/>
    </row>
    <row r="3983" spans="26:31" ht="15">
      <c r="Z3983" s="23"/>
      <c r="AE3983" s="23"/>
    </row>
    <row r="3984" spans="26:31" ht="15">
      <c r="Z3984" s="23"/>
      <c r="AE3984" s="23"/>
    </row>
    <row r="3985" spans="26:31" ht="15">
      <c r="Z3985" s="23"/>
      <c r="AE3985" s="23"/>
    </row>
    <row r="3986" spans="26:31" ht="15">
      <c r="Z3986" s="23"/>
      <c r="AE3986" s="23"/>
    </row>
    <row r="3987" spans="26:31" ht="15">
      <c r="Z3987" s="23"/>
      <c r="AE3987" s="23"/>
    </row>
    <row r="3988" spans="26:31" ht="15">
      <c r="Z3988" s="23"/>
      <c r="AE3988" s="23"/>
    </row>
    <row r="3989" spans="26:31" ht="15">
      <c r="Z3989" s="23"/>
      <c r="AE3989" s="23"/>
    </row>
    <row r="3990" spans="26:31" ht="15">
      <c r="Z3990" s="23"/>
      <c r="AE3990" s="23"/>
    </row>
    <row r="3991" spans="26:31" ht="15">
      <c r="Z3991" s="23"/>
      <c r="AE3991" s="23"/>
    </row>
    <row r="3992" spans="26:31" ht="15">
      <c r="Z3992" s="23"/>
      <c r="AE3992" s="23"/>
    </row>
    <row r="3993" spans="26:31" ht="15">
      <c r="Z3993" s="23"/>
      <c r="AE3993" s="23"/>
    </row>
    <row r="3994" spans="26:31" ht="15">
      <c r="Z3994" s="23"/>
      <c r="AE3994" s="23"/>
    </row>
    <row r="3995" spans="26:31" ht="15">
      <c r="Z3995" s="23"/>
      <c r="AE3995" s="23"/>
    </row>
    <row r="3996" spans="26:31" ht="15">
      <c r="Z3996" s="23"/>
      <c r="AE3996" s="23"/>
    </row>
    <row r="3997" spans="26:31" ht="15">
      <c r="Z3997" s="23"/>
      <c r="AE3997" s="23"/>
    </row>
    <row r="3998" spans="26:31" ht="15">
      <c r="Z3998" s="23"/>
      <c r="AE3998" s="23"/>
    </row>
    <row r="3999" spans="26:31" ht="15">
      <c r="Z3999" s="23"/>
      <c r="AE3999" s="23"/>
    </row>
    <row r="4000" spans="26:31" ht="15">
      <c r="Z4000" s="23"/>
      <c r="AE4000" s="23"/>
    </row>
    <row r="4001" spans="26:31" ht="15">
      <c r="Z4001" s="23"/>
      <c r="AE4001" s="23"/>
    </row>
    <row r="4002" spans="26:31" ht="15">
      <c r="Z4002" s="23"/>
      <c r="AE4002" s="23"/>
    </row>
    <row r="4003" spans="26:31" ht="15">
      <c r="Z4003" s="23"/>
      <c r="AE4003" s="23"/>
    </row>
    <row r="4004" spans="26:31" ht="15">
      <c r="Z4004" s="23"/>
      <c r="AE4004" s="23"/>
    </row>
    <row r="4005" spans="26:31" ht="15">
      <c r="Z4005" s="23"/>
      <c r="AE4005" s="23"/>
    </row>
    <row r="4006" spans="26:31" ht="15">
      <c r="Z4006" s="23"/>
      <c r="AE4006" s="23"/>
    </row>
    <row r="4007" spans="26:31" ht="15">
      <c r="Z4007" s="23"/>
      <c r="AE4007" s="23"/>
    </row>
    <row r="4008" spans="26:31" ht="15">
      <c r="Z4008" s="23"/>
      <c r="AE4008" s="23"/>
    </row>
    <row r="4009" spans="26:31" ht="15">
      <c r="Z4009" s="23"/>
      <c r="AE4009" s="23"/>
    </row>
    <row r="4010" spans="26:31" ht="15">
      <c r="Z4010" s="23"/>
      <c r="AE4010" s="23"/>
    </row>
    <row r="4011" spans="26:31" ht="15">
      <c r="Z4011" s="23"/>
      <c r="AE4011" s="23"/>
    </row>
    <row r="4012" spans="26:31" ht="15">
      <c r="Z4012" s="23"/>
      <c r="AE4012" s="23"/>
    </row>
    <row r="4013" spans="26:31" ht="15">
      <c r="Z4013" s="23"/>
      <c r="AE4013" s="23"/>
    </row>
    <row r="4014" spans="26:31" ht="15">
      <c r="Z4014" s="23"/>
      <c r="AE4014" s="23"/>
    </row>
    <row r="4015" spans="26:31" ht="15">
      <c r="Z4015" s="23"/>
      <c r="AE4015" s="23"/>
    </row>
    <row r="4016" spans="26:31" ht="15">
      <c r="Z4016" s="23"/>
      <c r="AE4016" s="23"/>
    </row>
    <row r="4017" spans="26:31" ht="15">
      <c r="Z4017" s="23"/>
      <c r="AE4017" s="23"/>
    </row>
    <row r="4018" spans="26:31" ht="15">
      <c r="Z4018" s="23"/>
      <c r="AE4018" s="23"/>
    </row>
    <row r="4019" spans="26:31" ht="15">
      <c r="Z4019" s="23"/>
      <c r="AE4019" s="23"/>
    </row>
    <row r="4020" spans="26:31" ht="15">
      <c r="Z4020" s="23"/>
      <c r="AE4020" s="23"/>
    </row>
    <row r="4021" spans="26:31" ht="15">
      <c r="Z4021" s="23"/>
      <c r="AE4021" s="23"/>
    </row>
    <row r="4022" spans="26:31" ht="15">
      <c r="Z4022" s="23"/>
      <c r="AE4022" s="23"/>
    </row>
    <row r="4023" spans="26:31" ht="15">
      <c r="Z4023" s="23"/>
      <c r="AE4023" s="23"/>
    </row>
    <row r="4024" spans="26:31" ht="15">
      <c r="Z4024" s="23"/>
      <c r="AE4024" s="23"/>
    </row>
    <row r="4025" spans="26:31" ht="15">
      <c r="Z4025" s="23"/>
      <c r="AE4025" s="23"/>
    </row>
    <row r="4026" spans="26:31" ht="15">
      <c r="Z4026" s="23"/>
      <c r="AE4026" s="23"/>
    </row>
    <row r="4027" spans="26:31" ht="15">
      <c r="Z4027" s="23"/>
      <c r="AE4027" s="23"/>
    </row>
    <row r="4028" spans="26:31" ht="15">
      <c r="Z4028" s="23"/>
      <c r="AE4028" s="23"/>
    </row>
    <row r="4029" spans="26:31" ht="15">
      <c r="Z4029" s="23"/>
      <c r="AE4029" s="23"/>
    </row>
    <row r="4030" spans="26:31" ht="15">
      <c r="Z4030" s="23"/>
      <c r="AE4030" s="23"/>
    </row>
    <row r="4031" spans="26:31" ht="15">
      <c r="Z4031" s="23"/>
      <c r="AE4031" s="23"/>
    </row>
    <row r="4032" spans="26:31" ht="15">
      <c r="Z4032" s="23"/>
      <c r="AE4032" s="23"/>
    </row>
    <row r="4033" spans="26:31" ht="15">
      <c r="Z4033" s="23"/>
      <c r="AE4033" s="23"/>
    </row>
    <row r="4034" spans="26:31" ht="15">
      <c r="Z4034" s="23"/>
      <c r="AE4034" s="23"/>
    </row>
    <row r="4035" spans="26:31" ht="15">
      <c r="Z4035" s="23"/>
      <c r="AE4035" s="23"/>
    </row>
    <row r="4036" spans="26:31" ht="15">
      <c r="Z4036" s="23"/>
      <c r="AE4036" s="23"/>
    </row>
    <row r="4037" spans="26:31" ht="15">
      <c r="Z4037" s="23"/>
      <c r="AE4037" s="23"/>
    </row>
    <row r="4038" spans="26:31" ht="15">
      <c r="Z4038" s="23"/>
      <c r="AE4038" s="23"/>
    </row>
    <row r="4039" spans="26:31" ht="15">
      <c r="Z4039" s="23"/>
      <c r="AE4039" s="23"/>
    </row>
    <row r="4040" spans="26:31" ht="15">
      <c r="Z4040" s="23"/>
      <c r="AE4040" s="23"/>
    </row>
    <row r="4041" spans="26:31" ht="15">
      <c r="Z4041" s="23"/>
      <c r="AE4041" s="23"/>
    </row>
    <row r="4042" spans="26:31" ht="15">
      <c r="Z4042" s="23"/>
      <c r="AE4042" s="23"/>
    </row>
    <row r="4043" spans="26:31" ht="15">
      <c r="Z4043" s="23"/>
      <c r="AE4043" s="23"/>
    </row>
    <row r="4044" spans="26:31" ht="15">
      <c r="Z4044" s="23"/>
      <c r="AE4044" s="23"/>
    </row>
    <row r="4045" spans="26:31" ht="15">
      <c r="Z4045" s="23"/>
      <c r="AE4045" s="23"/>
    </row>
    <row r="4046" spans="26:31" ht="15">
      <c r="Z4046" s="23"/>
      <c r="AE4046" s="23"/>
    </row>
    <row r="4047" spans="26:31" ht="15">
      <c r="Z4047" s="23"/>
      <c r="AE4047" s="23"/>
    </row>
    <row r="4048" spans="26:31" ht="15">
      <c r="Z4048" s="23"/>
      <c r="AE4048" s="23"/>
    </row>
    <row r="4049" spans="26:31" ht="15">
      <c r="Z4049" s="23"/>
      <c r="AE4049" s="23"/>
    </row>
    <row r="4050" spans="26:31" ht="15">
      <c r="Z4050" s="23"/>
      <c r="AE4050" s="23"/>
    </row>
    <row r="4051" spans="26:31" ht="15">
      <c r="Z4051" s="23"/>
      <c r="AE4051" s="23"/>
    </row>
    <row r="4052" spans="26:31" ht="15">
      <c r="Z4052" s="23"/>
      <c r="AE4052" s="23"/>
    </row>
    <row r="4053" spans="26:31" ht="15">
      <c r="Z4053" s="23"/>
      <c r="AE4053" s="23"/>
    </row>
    <row r="4054" spans="26:31" ht="15">
      <c r="Z4054" s="23"/>
      <c r="AE4054" s="23"/>
    </row>
    <row r="4055" spans="26:31" ht="15">
      <c r="Z4055" s="23"/>
      <c r="AE4055" s="23"/>
    </row>
    <row r="4056" spans="26:31" ht="15">
      <c r="Z4056" s="23"/>
      <c r="AE4056" s="23"/>
    </row>
    <row r="4057" spans="26:31" ht="15">
      <c r="Z4057" s="23"/>
      <c r="AE4057" s="23"/>
    </row>
    <row r="4058" spans="26:31" ht="15">
      <c r="Z4058" s="23"/>
      <c r="AE4058" s="23"/>
    </row>
    <row r="4059" spans="26:31" ht="15">
      <c r="Z4059" s="23"/>
      <c r="AE4059" s="23"/>
    </row>
    <row r="4060" spans="26:31" ht="15">
      <c r="Z4060" s="23"/>
      <c r="AE4060" s="23"/>
    </row>
    <row r="4061" spans="26:31" ht="15">
      <c r="Z4061" s="23"/>
      <c r="AE4061" s="23"/>
    </row>
    <row r="4062" spans="26:31" ht="15">
      <c r="Z4062" s="23"/>
      <c r="AE4062" s="23"/>
    </row>
    <row r="4063" spans="26:31" ht="15">
      <c r="Z4063" s="23"/>
      <c r="AE4063" s="23"/>
    </row>
    <row r="4064" spans="26:31" ht="15">
      <c r="Z4064" s="23"/>
      <c r="AE4064" s="23"/>
    </row>
    <row r="4065" spans="26:31" ht="15">
      <c r="Z4065" s="23"/>
      <c r="AE4065" s="23"/>
    </row>
    <row r="4066" spans="26:31" ht="15">
      <c r="Z4066" s="23"/>
      <c r="AE4066" s="23"/>
    </row>
    <row r="4067" spans="26:31" ht="15">
      <c r="Z4067" s="23"/>
      <c r="AE4067" s="23"/>
    </row>
    <row r="4068" spans="26:31" ht="15">
      <c r="Z4068" s="23"/>
      <c r="AE4068" s="23"/>
    </row>
    <row r="4069" spans="26:31" ht="15">
      <c r="Z4069" s="23"/>
      <c r="AE4069" s="23"/>
    </row>
    <row r="4070" spans="26:31" ht="15">
      <c r="Z4070" s="23"/>
      <c r="AE4070" s="23"/>
    </row>
    <row r="4071" spans="26:31" ht="15">
      <c r="Z4071" s="23"/>
      <c r="AE4071" s="23"/>
    </row>
    <row r="4072" spans="26:31" ht="15">
      <c r="Z4072" s="23"/>
      <c r="AE4072" s="23"/>
    </row>
    <row r="4073" spans="26:31" ht="15">
      <c r="Z4073" s="23"/>
      <c r="AE4073" s="23"/>
    </row>
    <row r="4074" spans="26:31" ht="15">
      <c r="Z4074" s="23"/>
      <c r="AE4074" s="23"/>
    </row>
    <row r="4075" spans="26:31" ht="15">
      <c r="Z4075" s="23"/>
      <c r="AE4075" s="23"/>
    </row>
    <row r="4076" spans="26:31" ht="15">
      <c r="Z4076" s="23"/>
      <c r="AE4076" s="23"/>
    </row>
    <row r="4077" spans="26:31" ht="15">
      <c r="Z4077" s="23"/>
      <c r="AE4077" s="23"/>
    </row>
    <row r="4078" spans="26:31" ht="15">
      <c r="Z4078" s="23"/>
      <c r="AE4078" s="23"/>
    </row>
    <row r="4079" spans="26:31" ht="15">
      <c r="Z4079" s="23"/>
      <c r="AE4079" s="23"/>
    </row>
    <row r="4080" spans="26:31" ht="15">
      <c r="Z4080" s="23"/>
      <c r="AE4080" s="23"/>
    </row>
    <row r="4081" spans="26:31" ht="15">
      <c r="Z4081" s="23"/>
      <c r="AE4081" s="23"/>
    </row>
    <row r="4082" spans="26:31" ht="15">
      <c r="Z4082" s="23"/>
      <c r="AE4082" s="23"/>
    </row>
    <row r="4083" spans="26:31" ht="15">
      <c r="Z4083" s="23"/>
      <c r="AE4083" s="23"/>
    </row>
    <row r="4084" spans="26:31" ht="15">
      <c r="Z4084" s="23"/>
      <c r="AE4084" s="23"/>
    </row>
    <row r="4085" spans="26:31" ht="15">
      <c r="Z4085" s="23"/>
      <c r="AE4085" s="23"/>
    </row>
    <row r="4086" spans="26:31" ht="15">
      <c r="Z4086" s="23"/>
      <c r="AE4086" s="23"/>
    </row>
    <row r="4087" spans="26:31" ht="15">
      <c r="Z4087" s="23"/>
      <c r="AE4087" s="23"/>
    </row>
    <row r="4088" spans="26:31" ht="15">
      <c r="Z4088" s="23"/>
      <c r="AE4088" s="23"/>
    </row>
    <row r="4089" spans="26:31" ht="15">
      <c r="Z4089" s="23"/>
      <c r="AE4089" s="23"/>
    </row>
    <row r="4090" spans="26:31" ht="15">
      <c r="Z4090" s="23"/>
      <c r="AE4090" s="23"/>
    </row>
    <row r="4091" spans="26:31" ht="15">
      <c r="Z4091" s="23"/>
      <c r="AE4091" s="23"/>
    </row>
    <row r="4092" spans="26:31" ht="15">
      <c r="Z4092" s="23"/>
      <c r="AE4092" s="23"/>
    </row>
    <row r="4093" spans="26:31" ht="15">
      <c r="Z4093" s="23"/>
      <c r="AE4093" s="23"/>
    </row>
    <row r="4094" spans="26:31" ht="15">
      <c r="Z4094" s="23"/>
      <c r="AE4094" s="23"/>
    </row>
    <row r="4095" spans="26:31" ht="15">
      <c r="Z4095" s="23"/>
      <c r="AE4095" s="23"/>
    </row>
    <row r="4096" spans="26:31" ht="15">
      <c r="Z4096" s="23"/>
      <c r="AE4096" s="23"/>
    </row>
    <row r="4097" spans="26:31" ht="15">
      <c r="Z4097" s="23"/>
      <c r="AE4097" s="23"/>
    </row>
    <row r="4098" spans="26:31" ht="15">
      <c r="Z4098" s="23"/>
      <c r="AE4098" s="23"/>
    </row>
    <row r="4099" spans="26:31" ht="15">
      <c r="Z4099" s="23"/>
      <c r="AE4099" s="23"/>
    </row>
    <row r="4100" spans="26:31" ht="15">
      <c r="Z4100" s="23"/>
      <c r="AE4100" s="23"/>
    </row>
    <row r="4101" spans="26:31" ht="15">
      <c r="Z4101" s="23"/>
      <c r="AE4101" s="23"/>
    </row>
    <row r="4102" spans="26:31" ht="15">
      <c r="Z4102" s="23"/>
      <c r="AE4102" s="23"/>
    </row>
    <row r="4103" spans="26:31" ht="15">
      <c r="Z4103" s="23"/>
      <c r="AE4103" s="23"/>
    </row>
    <row r="4104" spans="26:31" ht="15">
      <c r="Z4104" s="23"/>
      <c r="AE4104" s="23"/>
    </row>
    <row r="4105" spans="26:31" ht="15">
      <c r="Z4105" s="23"/>
      <c r="AE4105" s="23"/>
    </row>
    <row r="4106" spans="26:31" ht="15">
      <c r="Z4106" s="23"/>
      <c r="AE4106" s="23"/>
    </row>
    <row r="4107" spans="26:31" ht="15">
      <c r="Z4107" s="23"/>
      <c r="AE4107" s="23"/>
    </row>
    <row r="4108" spans="26:31" ht="15">
      <c r="Z4108" s="23"/>
      <c r="AE4108" s="23"/>
    </row>
    <row r="4109" spans="26:31" ht="15">
      <c r="Z4109" s="23"/>
      <c r="AE4109" s="23"/>
    </row>
    <row r="4110" spans="26:31" ht="15">
      <c r="Z4110" s="23"/>
      <c r="AE4110" s="23"/>
    </row>
    <row r="4111" spans="26:31" ht="15">
      <c r="Z4111" s="23"/>
      <c r="AE4111" s="23"/>
    </row>
    <row r="4112" spans="26:31" ht="15">
      <c r="Z4112" s="23"/>
      <c r="AE4112" s="23"/>
    </row>
    <row r="4113" spans="26:31" ht="15">
      <c r="Z4113" s="23"/>
      <c r="AE4113" s="23"/>
    </row>
    <row r="4114" spans="26:31" ht="15">
      <c r="Z4114" s="23"/>
      <c r="AE4114" s="23"/>
    </row>
    <row r="4115" spans="26:31" ht="15">
      <c r="Z4115" s="23"/>
      <c r="AE4115" s="23"/>
    </row>
    <row r="4116" spans="26:31" ht="15">
      <c r="Z4116" s="23"/>
      <c r="AE4116" s="23"/>
    </row>
    <row r="4117" spans="26:31" ht="15">
      <c r="Z4117" s="23"/>
      <c r="AE4117" s="23"/>
    </row>
    <row r="4118" spans="26:31" ht="15">
      <c r="Z4118" s="23"/>
      <c r="AE4118" s="23"/>
    </row>
    <row r="4119" spans="26:31" ht="15">
      <c r="Z4119" s="23"/>
      <c r="AE4119" s="23"/>
    </row>
    <row r="4120" spans="26:31" ht="15">
      <c r="Z4120" s="23"/>
      <c r="AE4120" s="23"/>
    </row>
    <row r="4121" spans="26:31" ht="15">
      <c r="Z4121" s="23"/>
      <c r="AE4121" s="23"/>
    </row>
    <row r="4122" spans="26:31" ht="15">
      <c r="Z4122" s="23"/>
      <c r="AE4122" s="23"/>
    </row>
    <row r="4123" spans="26:31" ht="15">
      <c r="Z4123" s="23"/>
      <c r="AE4123" s="23"/>
    </row>
    <row r="4124" spans="26:31" ht="15">
      <c r="Z4124" s="23"/>
      <c r="AE4124" s="23"/>
    </row>
    <row r="4125" spans="26:31" ht="15">
      <c r="Z4125" s="23"/>
      <c r="AE4125" s="23"/>
    </row>
    <row r="4126" spans="26:31" ht="15">
      <c r="Z4126" s="23"/>
      <c r="AE4126" s="23"/>
    </row>
    <row r="4127" spans="26:31" ht="15">
      <c r="Z4127" s="23"/>
      <c r="AE4127" s="23"/>
    </row>
    <row r="4128" spans="26:31" ht="15">
      <c r="Z4128" s="23"/>
      <c r="AE4128" s="23"/>
    </row>
    <row r="4129" spans="26:31" ht="15">
      <c r="Z4129" s="23"/>
      <c r="AE4129" s="23"/>
    </row>
    <row r="4130" spans="26:31" ht="15">
      <c r="Z4130" s="23"/>
      <c r="AE4130" s="23"/>
    </row>
    <row r="4131" spans="26:31" ht="15">
      <c r="Z4131" s="23"/>
      <c r="AE4131" s="23"/>
    </row>
    <row r="4132" spans="26:31" ht="15">
      <c r="Z4132" s="23"/>
      <c r="AE4132" s="23"/>
    </row>
    <row r="4133" spans="26:31" ht="15">
      <c r="Z4133" s="23"/>
      <c r="AE4133" s="23"/>
    </row>
    <row r="4134" spans="26:31" ht="15">
      <c r="Z4134" s="23"/>
      <c r="AE4134" s="23"/>
    </row>
    <row r="4135" spans="26:31" ht="15">
      <c r="Z4135" s="23"/>
      <c r="AE4135" s="23"/>
    </row>
    <row r="4136" spans="26:31" ht="15">
      <c r="Z4136" s="23"/>
      <c r="AE4136" s="23"/>
    </row>
    <row r="4137" spans="26:31" ht="15">
      <c r="Z4137" s="23"/>
      <c r="AE4137" s="23"/>
    </row>
    <row r="4138" spans="26:31" ht="15">
      <c r="Z4138" s="23"/>
      <c r="AE4138" s="23"/>
    </row>
    <row r="4139" spans="26:31" ht="15">
      <c r="Z4139" s="23"/>
      <c r="AE4139" s="23"/>
    </row>
    <row r="4140" spans="26:31" ht="15">
      <c r="Z4140" s="23"/>
      <c r="AE4140" s="23"/>
    </row>
    <row r="4141" spans="26:31" ht="15">
      <c r="Z4141" s="23"/>
      <c r="AE4141" s="23"/>
    </row>
    <row r="4142" spans="26:31" ht="15">
      <c r="Z4142" s="23"/>
      <c r="AE4142" s="23"/>
    </row>
    <row r="4143" spans="26:31" ht="15">
      <c r="Z4143" s="23"/>
      <c r="AE4143" s="23"/>
    </row>
    <row r="4144" spans="26:31" ht="15">
      <c r="Z4144" s="23"/>
      <c r="AE4144" s="23"/>
    </row>
    <row r="4145" spans="26:31" ht="15">
      <c r="Z4145" s="23"/>
      <c r="AE4145" s="23"/>
    </row>
    <row r="4146" spans="26:31" ht="15">
      <c r="Z4146" s="23"/>
      <c r="AE4146" s="23"/>
    </row>
    <row r="4147" spans="26:31" ht="15">
      <c r="Z4147" s="23"/>
      <c r="AE4147" s="23"/>
    </row>
    <row r="4148" spans="26:31" ht="15">
      <c r="Z4148" s="23"/>
      <c r="AE4148" s="23"/>
    </row>
    <row r="4149" spans="26:31" ht="15">
      <c r="Z4149" s="23"/>
      <c r="AE4149" s="23"/>
    </row>
    <row r="4150" spans="26:31" ht="15">
      <c r="Z4150" s="23"/>
      <c r="AE4150" s="23"/>
    </row>
    <row r="4151" spans="26:31" ht="15">
      <c r="Z4151" s="23"/>
      <c r="AE4151" s="23"/>
    </row>
    <row r="4152" spans="26:31" ht="15">
      <c r="Z4152" s="23"/>
      <c r="AE4152" s="23"/>
    </row>
    <row r="4153" spans="26:31" ht="15">
      <c r="Z4153" s="23"/>
      <c r="AE4153" s="23"/>
    </row>
    <row r="4154" spans="26:31" ht="15">
      <c r="Z4154" s="23"/>
      <c r="AE4154" s="23"/>
    </row>
    <row r="4155" spans="26:31" ht="15">
      <c r="Z4155" s="23"/>
      <c r="AE4155" s="23"/>
    </row>
    <row r="4156" spans="26:31" ht="15">
      <c r="Z4156" s="23"/>
      <c r="AE4156" s="23"/>
    </row>
    <row r="4157" spans="26:31" ht="15">
      <c r="Z4157" s="23"/>
      <c r="AE4157" s="23"/>
    </row>
    <row r="4158" spans="26:31" ht="15">
      <c r="Z4158" s="23"/>
      <c r="AE4158" s="23"/>
    </row>
    <row r="4159" spans="26:31" ht="15">
      <c r="Z4159" s="23"/>
      <c r="AE4159" s="23"/>
    </row>
    <row r="4160" spans="26:31" ht="15">
      <c r="Z4160" s="23"/>
      <c r="AE4160" s="23"/>
    </row>
    <row r="4161" spans="26:31" ht="15">
      <c r="Z4161" s="23"/>
      <c r="AE4161" s="23"/>
    </row>
    <row r="4162" spans="26:31" ht="15">
      <c r="Z4162" s="23"/>
      <c r="AE4162" s="23"/>
    </row>
    <row r="4163" spans="26:31" ht="15">
      <c r="Z4163" s="23"/>
      <c r="AE4163" s="23"/>
    </row>
    <row r="4164" spans="26:31" ht="15">
      <c r="Z4164" s="23"/>
      <c r="AE4164" s="23"/>
    </row>
    <row r="4165" spans="26:31" ht="15">
      <c r="Z4165" s="23"/>
      <c r="AE4165" s="23"/>
    </row>
    <row r="4166" spans="26:31" ht="15">
      <c r="Z4166" s="23"/>
      <c r="AE4166" s="23"/>
    </row>
    <row r="4167" spans="26:31" ht="15">
      <c r="Z4167" s="23"/>
      <c r="AE4167" s="23"/>
    </row>
    <row r="4168" spans="26:31" ht="15">
      <c r="Z4168" s="23"/>
      <c r="AE4168" s="23"/>
    </row>
    <row r="4169" spans="26:31" ht="15">
      <c r="Z4169" s="23"/>
      <c r="AE4169" s="23"/>
    </row>
    <row r="4170" spans="26:31" ht="15">
      <c r="Z4170" s="23"/>
      <c r="AE4170" s="23"/>
    </row>
    <row r="4171" spans="26:31" ht="15">
      <c r="Z4171" s="23"/>
      <c r="AE4171" s="23"/>
    </row>
    <row r="4172" spans="26:31" ht="15">
      <c r="Z4172" s="23"/>
      <c r="AE4172" s="23"/>
    </row>
    <row r="4173" spans="26:31" ht="15">
      <c r="Z4173" s="23"/>
      <c r="AE4173" s="23"/>
    </row>
    <row r="4174" spans="26:31" ht="15">
      <c r="Z4174" s="23"/>
      <c r="AE4174" s="23"/>
    </row>
    <row r="4175" spans="26:31" ht="15">
      <c r="Z4175" s="23"/>
      <c r="AE4175" s="23"/>
    </row>
    <row r="4176" spans="26:31" ht="15">
      <c r="Z4176" s="23"/>
      <c r="AE4176" s="23"/>
    </row>
    <row r="4177" spans="26:31" ht="15">
      <c r="Z4177" s="23"/>
      <c r="AE4177" s="23"/>
    </row>
    <row r="4178" spans="26:31" ht="15">
      <c r="Z4178" s="23"/>
      <c r="AE4178" s="23"/>
    </row>
    <row r="4179" spans="26:31" ht="15">
      <c r="Z4179" s="23"/>
      <c r="AE4179" s="23"/>
    </row>
    <row r="4180" spans="26:31" ht="15">
      <c r="Z4180" s="23"/>
      <c r="AE4180" s="23"/>
    </row>
    <row r="4181" spans="26:31" ht="15">
      <c r="Z4181" s="23"/>
      <c r="AE4181" s="23"/>
    </row>
    <row r="4182" spans="26:31" ht="15">
      <c r="Z4182" s="23"/>
      <c r="AE4182" s="23"/>
    </row>
    <row r="4183" spans="26:31" ht="15">
      <c r="Z4183" s="23"/>
      <c r="AE4183" s="23"/>
    </row>
    <row r="4184" spans="26:31" ht="15">
      <c r="Z4184" s="23"/>
      <c r="AE4184" s="23"/>
    </row>
    <row r="4185" spans="26:31" ht="15">
      <c r="Z4185" s="23"/>
      <c r="AE4185" s="23"/>
    </row>
    <row r="4186" spans="26:31" ht="15">
      <c r="Z4186" s="23"/>
      <c r="AE4186" s="23"/>
    </row>
    <row r="4187" spans="26:31" ht="15">
      <c r="Z4187" s="23"/>
      <c r="AE4187" s="23"/>
    </row>
    <row r="4188" spans="26:31" ht="15">
      <c r="Z4188" s="23"/>
      <c r="AE4188" s="23"/>
    </row>
    <row r="4189" spans="26:31" ht="15">
      <c r="Z4189" s="23"/>
      <c r="AE4189" s="23"/>
    </row>
    <row r="4190" spans="26:31" ht="15">
      <c r="Z4190" s="23"/>
      <c r="AE4190" s="23"/>
    </row>
    <row r="4191" spans="26:31" ht="15">
      <c r="Z4191" s="23"/>
      <c r="AE4191" s="23"/>
    </row>
    <row r="4192" spans="26:31" ht="15">
      <c r="Z4192" s="23"/>
      <c r="AE4192" s="23"/>
    </row>
    <row r="4193" spans="26:31" ht="15">
      <c r="Z4193" s="23"/>
      <c r="AE4193" s="23"/>
    </row>
    <row r="4194" spans="26:31" ht="15">
      <c r="Z4194" s="23"/>
      <c r="AE4194" s="23"/>
    </row>
    <row r="4195" spans="26:31" ht="15">
      <c r="Z4195" s="23"/>
      <c r="AE4195" s="23"/>
    </row>
    <row r="4196" spans="26:31" ht="15">
      <c r="Z4196" s="23"/>
      <c r="AE4196" s="23"/>
    </row>
    <row r="4197" spans="26:31" ht="15">
      <c r="Z4197" s="23"/>
      <c r="AE4197" s="23"/>
    </row>
    <row r="4198" spans="26:31" ht="15">
      <c r="Z4198" s="23"/>
      <c r="AE4198" s="23"/>
    </row>
    <row r="4199" spans="26:31" ht="15">
      <c r="Z4199" s="23"/>
      <c r="AE4199" s="23"/>
    </row>
    <row r="4200" spans="26:31" ht="15">
      <c r="Z4200" s="23"/>
      <c r="AE4200" s="23"/>
    </row>
    <row r="4201" spans="26:31" ht="15">
      <c r="Z4201" s="23"/>
      <c r="AE4201" s="23"/>
    </row>
    <row r="4202" spans="26:31" ht="15">
      <c r="Z4202" s="23"/>
      <c r="AE4202" s="23"/>
    </row>
    <row r="4203" spans="26:31" ht="15">
      <c r="Z4203" s="23"/>
      <c r="AE4203" s="23"/>
    </row>
    <row r="4204" spans="26:31" ht="15">
      <c r="Z4204" s="23"/>
      <c r="AE4204" s="23"/>
    </row>
    <row r="4205" spans="26:31" ht="15">
      <c r="Z4205" s="23"/>
      <c r="AE4205" s="23"/>
    </row>
    <row r="4206" spans="26:31" ht="15">
      <c r="Z4206" s="23"/>
      <c r="AE4206" s="23"/>
    </row>
    <row r="4207" spans="26:31" ht="15">
      <c r="Z4207" s="23"/>
      <c r="AE4207" s="23"/>
    </row>
    <row r="4208" spans="26:31" ht="15">
      <c r="Z4208" s="23"/>
      <c r="AE4208" s="23"/>
    </row>
    <row r="4209" spans="26:31" ht="15">
      <c r="Z4209" s="23"/>
      <c r="AE4209" s="23"/>
    </row>
    <row r="4210" spans="26:31" ht="15">
      <c r="Z4210" s="23"/>
      <c r="AE4210" s="23"/>
    </row>
    <row r="4211" spans="26:31" ht="15">
      <c r="Z4211" s="23"/>
      <c r="AE4211" s="23"/>
    </row>
    <row r="4212" spans="26:31" ht="15">
      <c r="Z4212" s="23"/>
      <c r="AE4212" s="23"/>
    </row>
    <row r="4213" spans="26:31" ht="15">
      <c r="Z4213" s="23"/>
      <c r="AE4213" s="23"/>
    </row>
    <row r="4214" spans="26:31" ht="15">
      <c r="Z4214" s="23"/>
      <c r="AE4214" s="23"/>
    </row>
    <row r="4215" spans="26:31" ht="15">
      <c r="Z4215" s="23"/>
      <c r="AE4215" s="23"/>
    </row>
    <row r="4216" spans="26:31" ht="15">
      <c r="Z4216" s="23"/>
      <c r="AE4216" s="23"/>
    </row>
    <row r="4217" spans="26:31" ht="15">
      <c r="Z4217" s="23"/>
      <c r="AE4217" s="23"/>
    </row>
    <row r="4218" spans="26:31" ht="15">
      <c r="Z4218" s="23"/>
      <c r="AE4218" s="23"/>
    </row>
    <row r="4219" spans="26:31" ht="15">
      <c r="Z4219" s="23"/>
      <c r="AE4219" s="23"/>
    </row>
    <row r="4220" spans="26:31" ht="15">
      <c r="Z4220" s="23"/>
      <c r="AE4220" s="23"/>
    </row>
    <row r="4221" spans="26:31" ht="15">
      <c r="Z4221" s="23"/>
      <c r="AE4221" s="23"/>
    </row>
    <row r="4222" spans="26:31" ht="15">
      <c r="Z4222" s="23"/>
      <c r="AE4222" s="23"/>
    </row>
    <row r="4223" spans="26:31" ht="15">
      <c r="Z4223" s="23"/>
      <c r="AE4223" s="23"/>
    </row>
    <row r="4224" spans="26:31" ht="15">
      <c r="Z4224" s="23"/>
      <c r="AE4224" s="23"/>
    </row>
    <row r="4225" spans="26:31" ht="15">
      <c r="Z4225" s="23"/>
      <c r="AE4225" s="23"/>
    </row>
    <row r="4226" spans="26:31" ht="15">
      <c r="Z4226" s="23"/>
      <c r="AE4226" s="23"/>
    </row>
    <row r="4227" spans="26:31" ht="15">
      <c r="Z4227" s="23"/>
      <c r="AE4227" s="23"/>
    </row>
    <row r="4228" spans="26:31" ht="15">
      <c r="Z4228" s="23"/>
      <c r="AE4228" s="23"/>
    </row>
    <row r="4229" spans="26:31" ht="15">
      <c r="Z4229" s="23"/>
      <c r="AE4229" s="23"/>
    </row>
    <row r="4230" spans="26:31" ht="15">
      <c r="Z4230" s="23"/>
      <c r="AE4230" s="23"/>
    </row>
    <row r="4231" spans="26:31" ht="15">
      <c r="Z4231" s="23"/>
      <c r="AE4231" s="23"/>
    </row>
    <row r="4232" spans="26:31" ht="15">
      <c r="Z4232" s="23"/>
      <c r="AE4232" s="23"/>
    </row>
    <row r="4233" spans="26:31" ht="15">
      <c r="Z4233" s="23"/>
      <c r="AE4233" s="23"/>
    </row>
    <row r="4234" spans="26:31" ht="15">
      <c r="Z4234" s="23"/>
      <c r="AE4234" s="23"/>
    </row>
    <row r="4235" spans="26:31" ht="15">
      <c r="Z4235" s="23"/>
      <c r="AE4235" s="23"/>
    </row>
    <row r="4236" spans="26:31" ht="15">
      <c r="Z4236" s="23"/>
      <c r="AE4236" s="23"/>
    </row>
    <row r="4237" spans="26:31" ht="15">
      <c r="Z4237" s="23"/>
      <c r="AE4237" s="23"/>
    </row>
    <row r="4238" spans="26:31" ht="15">
      <c r="Z4238" s="23"/>
      <c r="AE4238" s="23"/>
    </row>
    <row r="4239" spans="26:31" ht="15">
      <c r="Z4239" s="23"/>
      <c r="AE4239" s="23"/>
    </row>
    <row r="4240" spans="26:31" ht="15">
      <c r="Z4240" s="23"/>
      <c r="AE4240" s="23"/>
    </row>
    <row r="4241" spans="26:31" ht="15">
      <c r="Z4241" s="23"/>
      <c r="AE4241" s="23"/>
    </row>
    <row r="4242" spans="26:31" ht="15">
      <c r="Z4242" s="23"/>
      <c r="AE4242" s="23"/>
    </row>
    <row r="4243" spans="26:31" ht="15">
      <c r="Z4243" s="23"/>
      <c r="AE4243" s="23"/>
    </row>
    <row r="4244" spans="26:31" ht="15">
      <c r="Z4244" s="23"/>
      <c r="AE4244" s="23"/>
    </row>
    <row r="4245" spans="26:31" ht="15">
      <c r="Z4245" s="23"/>
      <c r="AE4245" s="23"/>
    </row>
    <row r="4246" spans="26:31" ht="15">
      <c r="Z4246" s="23"/>
      <c r="AE4246" s="23"/>
    </row>
    <row r="4247" spans="26:31" ht="15">
      <c r="Z4247" s="23"/>
      <c r="AE4247" s="23"/>
    </row>
    <row r="4248" spans="26:31" ht="15">
      <c r="Z4248" s="23"/>
      <c r="AE4248" s="23"/>
    </row>
    <row r="4249" spans="26:31" ht="15">
      <c r="Z4249" s="23"/>
      <c r="AE4249" s="23"/>
    </row>
    <row r="4250" spans="26:31" ht="15">
      <c r="Z4250" s="23"/>
      <c r="AE4250" s="23"/>
    </row>
    <row r="4251" spans="26:31" ht="15">
      <c r="Z4251" s="23"/>
      <c r="AE4251" s="23"/>
    </row>
    <row r="4252" spans="26:31" ht="15">
      <c r="Z4252" s="23"/>
      <c r="AE4252" s="23"/>
    </row>
    <row r="4253" spans="26:31" ht="15">
      <c r="Z4253" s="23"/>
      <c r="AE4253" s="23"/>
    </row>
    <row r="4254" spans="26:31" ht="15">
      <c r="Z4254" s="23"/>
      <c r="AE4254" s="23"/>
    </row>
    <row r="4255" spans="26:31" ht="15">
      <c r="Z4255" s="23"/>
      <c r="AE4255" s="23"/>
    </row>
    <row r="4256" spans="26:31" ht="15">
      <c r="Z4256" s="23"/>
      <c r="AE4256" s="23"/>
    </row>
    <row r="4257" spans="26:31" ht="15">
      <c r="Z4257" s="23"/>
      <c r="AE4257" s="23"/>
    </row>
    <row r="4258" spans="26:31" ht="15">
      <c r="Z4258" s="23"/>
      <c r="AE4258" s="23"/>
    </row>
    <row r="4259" spans="26:31" ht="15">
      <c r="Z4259" s="23"/>
      <c r="AE4259" s="23"/>
    </row>
    <row r="4260" spans="26:31" ht="15">
      <c r="Z4260" s="23"/>
      <c r="AE4260" s="23"/>
    </row>
    <row r="4261" spans="26:31" ht="15">
      <c r="Z4261" s="23"/>
      <c r="AE4261" s="23"/>
    </row>
    <row r="4262" spans="26:31" ht="15">
      <c r="Z4262" s="23"/>
      <c r="AE4262" s="23"/>
    </row>
    <row r="4263" spans="26:31" ht="15">
      <c r="Z4263" s="23"/>
      <c r="AE4263" s="23"/>
    </row>
    <row r="4264" spans="26:31" ht="15">
      <c r="Z4264" s="23"/>
      <c r="AE4264" s="23"/>
    </row>
    <row r="4265" spans="26:31" ht="15">
      <c r="Z4265" s="23"/>
      <c r="AE4265" s="23"/>
    </row>
    <row r="4266" spans="26:31" ht="15">
      <c r="Z4266" s="23"/>
      <c r="AE4266" s="23"/>
    </row>
    <row r="4267" spans="26:31" ht="15">
      <c r="Z4267" s="23"/>
      <c r="AE4267" s="23"/>
    </row>
    <row r="4268" spans="26:31" ht="15">
      <c r="Z4268" s="23"/>
      <c r="AE4268" s="23"/>
    </row>
    <row r="4269" spans="26:31" ht="15">
      <c r="Z4269" s="23"/>
      <c r="AE4269" s="23"/>
    </row>
    <row r="4270" spans="26:31" ht="15">
      <c r="Z4270" s="23"/>
      <c r="AE4270" s="23"/>
    </row>
    <row r="4271" spans="26:31" ht="15">
      <c r="Z4271" s="23"/>
      <c r="AE4271" s="23"/>
    </row>
    <row r="4272" spans="26:31" ht="15">
      <c r="Z4272" s="23"/>
      <c r="AE4272" s="23"/>
    </row>
    <row r="4273" spans="26:31" ht="15">
      <c r="Z4273" s="23"/>
      <c r="AE4273" s="23"/>
    </row>
    <row r="4274" spans="26:31" ht="15">
      <c r="Z4274" s="23"/>
      <c r="AE4274" s="23"/>
    </row>
    <row r="4275" spans="26:31" ht="15">
      <c r="Z4275" s="23"/>
      <c r="AE4275" s="23"/>
    </row>
    <row r="4276" spans="26:31" ht="15">
      <c r="Z4276" s="23"/>
      <c r="AE4276" s="23"/>
    </row>
    <row r="4277" spans="26:31" ht="15">
      <c r="Z4277" s="23"/>
      <c r="AE4277" s="23"/>
    </row>
    <row r="4278" spans="26:31" ht="15">
      <c r="Z4278" s="23"/>
      <c r="AE4278" s="23"/>
    </row>
    <row r="4279" spans="26:31" ht="15">
      <c r="Z4279" s="23"/>
      <c r="AE4279" s="23"/>
    </row>
    <row r="4280" spans="26:31" ht="15">
      <c r="Z4280" s="23"/>
      <c r="AE4280" s="23"/>
    </row>
    <row r="4281" spans="26:31" ht="15">
      <c r="Z4281" s="23"/>
      <c r="AE4281" s="23"/>
    </row>
    <row r="4282" spans="26:31" ht="15">
      <c r="Z4282" s="23"/>
      <c r="AE4282" s="23"/>
    </row>
    <row r="4283" spans="26:31" ht="15">
      <c r="Z4283" s="23"/>
      <c r="AE4283" s="23"/>
    </row>
    <row r="4284" spans="26:31" ht="15">
      <c r="Z4284" s="23"/>
      <c r="AE4284" s="23"/>
    </row>
    <row r="4285" spans="26:31" ht="15">
      <c r="Z4285" s="23"/>
      <c r="AE4285" s="23"/>
    </row>
    <row r="4286" spans="26:31" ht="15">
      <c r="Z4286" s="23"/>
      <c r="AE4286" s="23"/>
    </row>
    <row r="4287" spans="26:31" ht="15">
      <c r="Z4287" s="23"/>
      <c r="AE4287" s="23"/>
    </row>
    <row r="4288" spans="26:31" ht="15">
      <c r="Z4288" s="23"/>
      <c r="AE4288" s="23"/>
    </row>
    <row r="4289" spans="26:31" ht="15">
      <c r="Z4289" s="23"/>
      <c r="AE4289" s="23"/>
    </row>
    <row r="4290" spans="26:31" ht="15">
      <c r="Z4290" s="23"/>
      <c r="AE4290" s="23"/>
    </row>
    <row r="4291" spans="26:31" ht="15">
      <c r="Z4291" s="23"/>
      <c r="AE4291" s="23"/>
    </row>
    <row r="4292" spans="26:31" ht="15">
      <c r="Z4292" s="23"/>
      <c r="AE4292" s="23"/>
    </row>
    <row r="4293" spans="26:31" ht="15">
      <c r="Z4293" s="23"/>
      <c r="AE4293" s="23"/>
    </row>
    <row r="4294" spans="26:31" ht="15">
      <c r="Z4294" s="23"/>
      <c r="AE4294" s="23"/>
    </row>
    <row r="4295" spans="26:31" ht="15">
      <c r="Z4295" s="23"/>
      <c r="AE4295" s="23"/>
    </row>
    <row r="4296" spans="26:31" ht="15">
      <c r="Z4296" s="23"/>
      <c r="AE4296" s="23"/>
    </row>
    <row r="4297" spans="26:31" ht="15">
      <c r="Z4297" s="23"/>
      <c r="AE4297" s="23"/>
    </row>
    <row r="4298" spans="26:31" ht="15">
      <c r="Z4298" s="23"/>
      <c r="AE4298" s="23"/>
    </row>
    <row r="4299" spans="26:31" ht="15">
      <c r="Z4299" s="23"/>
      <c r="AE4299" s="23"/>
    </row>
    <row r="4300" spans="26:31" ht="15">
      <c r="Z4300" s="23"/>
      <c r="AE4300" s="23"/>
    </row>
    <row r="4301" spans="26:31" ht="15">
      <c r="Z4301" s="23"/>
      <c r="AE4301" s="23"/>
    </row>
    <row r="4302" spans="26:31" ht="15">
      <c r="Z4302" s="23"/>
      <c r="AE4302" s="23"/>
    </row>
    <row r="4303" spans="26:31" ht="15">
      <c r="Z4303" s="23"/>
      <c r="AE4303" s="23"/>
    </row>
    <row r="4304" spans="26:31" ht="15">
      <c r="Z4304" s="23"/>
      <c r="AE4304" s="23"/>
    </row>
    <row r="4305" spans="26:31" ht="15">
      <c r="Z4305" s="23"/>
      <c r="AE4305" s="23"/>
    </row>
    <row r="4306" spans="26:31" ht="15">
      <c r="Z4306" s="23"/>
      <c r="AE4306" s="23"/>
    </row>
    <row r="4307" spans="26:31" ht="15">
      <c r="Z4307" s="23"/>
      <c r="AE4307" s="23"/>
    </row>
    <row r="4308" spans="26:31" ht="15">
      <c r="Z4308" s="23"/>
      <c r="AE4308" s="23"/>
    </row>
    <row r="4309" spans="26:31" ht="15">
      <c r="Z4309" s="23"/>
      <c r="AE4309" s="23"/>
    </row>
    <row r="4310" spans="26:31" ht="15">
      <c r="Z4310" s="23"/>
      <c r="AE4310" s="23"/>
    </row>
    <row r="4311" spans="26:31" ht="15">
      <c r="Z4311" s="23"/>
      <c r="AE4311" s="23"/>
    </row>
    <row r="4312" spans="26:31" ht="15">
      <c r="Z4312" s="23"/>
      <c r="AE4312" s="23"/>
    </row>
    <row r="4313" spans="26:31" ht="15">
      <c r="Z4313" s="23"/>
      <c r="AE4313" s="23"/>
    </row>
    <row r="4314" spans="26:31" ht="15">
      <c r="Z4314" s="23"/>
      <c r="AE4314" s="23"/>
    </row>
    <row r="4315" spans="26:31" ht="15">
      <c r="Z4315" s="23"/>
      <c r="AE4315" s="23"/>
    </row>
    <row r="4316" spans="26:31" ht="15">
      <c r="Z4316" s="23"/>
      <c r="AE4316" s="23"/>
    </row>
    <row r="4317" spans="26:31" ht="15">
      <c r="Z4317" s="23"/>
      <c r="AE4317" s="23"/>
    </row>
    <row r="4318" spans="26:31" ht="15">
      <c r="Z4318" s="23"/>
      <c r="AE4318" s="23"/>
    </row>
    <row r="4319" spans="26:31" ht="15">
      <c r="Z4319" s="23"/>
      <c r="AE4319" s="23"/>
    </row>
    <row r="4320" spans="26:31" ht="15">
      <c r="Z4320" s="23"/>
      <c r="AE4320" s="23"/>
    </row>
    <row r="4321" spans="26:31" ht="15">
      <c r="Z4321" s="23"/>
      <c r="AE4321" s="23"/>
    </row>
    <row r="4322" spans="26:31" ht="15">
      <c r="Z4322" s="23"/>
      <c r="AE4322" s="23"/>
    </row>
    <row r="4323" spans="26:31" ht="15">
      <c r="Z4323" s="23"/>
      <c r="AE4323" s="23"/>
    </row>
    <row r="4324" spans="26:31" ht="15">
      <c r="Z4324" s="23"/>
      <c r="AE4324" s="23"/>
    </row>
    <row r="4325" spans="26:31" ht="15">
      <c r="Z4325" s="23"/>
      <c r="AE4325" s="23"/>
    </row>
    <row r="4326" spans="26:31" ht="15">
      <c r="Z4326" s="23"/>
      <c r="AE4326" s="23"/>
    </row>
    <row r="4327" spans="26:31" ht="15">
      <c r="Z4327" s="23"/>
      <c r="AE4327" s="23"/>
    </row>
    <row r="4328" spans="26:31" ht="15">
      <c r="Z4328" s="23"/>
      <c r="AE4328" s="23"/>
    </row>
    <row r="4329" spans="26:31" ht="15">
      <c r="Z4329" s="23"/>
      <c r="AE4329" s="23"/>
    </row>
    <row r="4330" spans="26:31" ht="15">
      <c r="Z4330" s="23"/>
      <c r="AE4330" s="23"/>
    </row>
    <row r="4331" spans="26:31" ht="15">
      <c r="Z4331" s="23"/>
      <c r="AE4331" s="23"/>
    </row>
    <row r="4332" spans="26:31" ht="15">
      <c r="Z4332" s="23"/>
      <c r="AE4332" s="23"/>
    </row>
    <row r="4333" spans="26:31" ht="15">
      <c r="Z4333" s="23"/>
      <c r="AE4333" s="23"/>
    </row>
    <row r="4334" spans="26:31" ht="15">
      <c r="Z4334" s="23"/>
      <c r="AE4334" s="23"/>
    </row>
    <row r="4335" spans="26:31" ht="15">
      <c r="Z4335" s="23"/>
      <c r="AE4335" s="23"/>
    </row>
    <row r="4336" spans="26:31" ht="15">
      <c r="Z4336" s="23"/>
      <c r="AE4336" s="23"/>
    </row>
    <row r="4337" spans="26:31" ht="15">
      <c r="Z4337" s="23"/>
      <c r="AE4337" s="23"/>
    </row>
    <row r="4338" spans="26:31" ht="15">
      <c r="Z4338" s="23"/>
      <c r="AE4338" s="23"/>
    </row>
    <row r="4339" spans="26:31" ht="15">
      <c r="Z4339" s="23"/>
      <c r="AE4339" s="23"/>
    </row>
    <row r="4340" spans="26:31" ht="15">
      <c r="Z4340" s="23"/>
      <c r="AE4340" s="23"/>
    </row>
    <row r="4341" spans="26:31" ht="15">
      <c r="Z4341" s="23"/>
      <c r="AE4341" s="23"/>
    </row>
    <row r="4342" spans="26:31" ht="15">
      <c r="Z4342" s="23"/>
      <c r="AE4342" s="23"/>
    </row>
    <row r="4343" spans="26:31" ht="15">
      <c r="Z4343" s="23"/>
      <c r="AE4343" s="23"/>
    </row>
    <row r="4344" spans="26:31" ht="15">
      <c r="Z4344" s="23"/>
      <c r="AE4344" s="23"/>
    </row>
    <row r="4345" spans="26:31" ht="15">
      <c r="Z4345" s="23"/>
      <c r="AE4345" s="23"/>
    </row>
    <row r="4346" spans="26:31" ht="15">
      <c r="Z4346" s="23"/>
      <c r="AE4346" s="23"/>
    </row>
    <row r="4347" spans="26:31" ht="15">
      <c r="Z4347" s="23"/>
      <c r="AE4347" s="23"/>
    </row>
    <row r="4348" spans="26:31" ht="15">
      <c r="Z4348" s="23"/>
      <c r="AE4348" s="23"/>
    </row>
    <row r="4349" spans="26:31" ht="15">
      <c r="Z4349" s="23"/>
      <c r="AE4349" s="23"/>
    </row>
    <row r="4350" spans="26:31" ht="15">
      <c r="Z4350" s="23"/>
      <c r="AE4350" s="23"/>
    </row>
    <row r="4351" spans="26:31" ht="15">
      <c r="Z4351" s="23"/>
      <c r="AE4351" s="23"/>
    </row>
    <row r="4352" spans="26:31" ht="15">
      <c r="Z4352" s="23"/>
      <c r="AE4352" s="23"/>
    </row>
    <row r="4353" spans="26:31" ht="15">
      <c r="Z4353" s="23"/>
      <c r="AE4353" s="23"/>
    </row>
    <row r="4354" spans="26:31" ht="15">
      <c r="Z4354" s="23"/>
      <c r="AE4354" s="23"/>
    </row>
    <row r="4355" spans="26:31" ht="15">
      <c r="Z4355" s="23"/>
      <c r="AE4355" s="23"/>
    </row>
    <row r="4356" spans="26:31" ht="15">
      <c r="Z4356" s="23"/>
      <c r="AE4356" s="23"/>
    </row>
    <row r="4357" spans="26:31" ht="15">
      <c r="Z4357" s="23"/>
      <c r="AE4357" s="23"/>
    </row>
    <row r="4358" spans="26:31" ht="15">
      <c r="Z4358" s="23"/>
      <c r="AE4358" s="23"/>
    </row>
    <row r="4359" spans="26:31" ht="15">
      <c r="Z4359" s="23"/>
      <c r="AE4359" s="23"/>
    </row>
    <row r="4360" spans="26:31" ht="15">
      <c r="Z4360" s="23"/>
      <c r="AE4360" s="23"/>
    </row>
    <row r="4361" spans="26:31" ht="15">
      <c r="Z4361" s="23"/>
      <c r="AE4361" s="23"/>
    </row>
    <row r="4362" spans="26:31" ht="15">
      <c r="Z4362" s="23"/>
      <c r="AE4362" s="23"/>
    </row>
    <row r="4363" spans="26:31" ht="15">
      <c r="Z4363" s="23"/>
      <c r="AE4363" s="23"/>
    </row>
    <row r="4364" spans="26:31" ht="15">
      <c r="Z4364" s="23"/>
      <c r="AE4364" s="23"/>
    </row>
    <row r="4365" spans="26:31" ht="15">
      <c r="Z4365" s="23"/>
      <c r="AE4365" s="23"/>
    </row>
    <row r="4366" spans="26:31" ht="15">
      <c r="Z4366" s="23"/>
      <c r="AE4366" s="23"/>
    </row>
    <row r="4367" spans="26:31" ht="15">
      <c r="Z4367" s="23"/>
      <c r="AE4367" s="23"/>
    </row>
    <row r="4368" spans="26:31" ht="15">
      <c r="Z4368" s="23"/>
      <c r="AE4368" s="23"/>
    </row>
    <row r="4369" spans="26:31" ht="15">
      <c r="Z4369" s="23"/>
      <c r="AE4369" s="23"/>
    </row>
    <row r="4370" spans="26:31" ht="15">
      <c r="Z4370" s="23"/>
      <c r="AE4370" s="23"/>
    </row>
    <row r="4371" spans="26:31" ht="15">
      <c r="Z4371" s="23"/>
      <c r="AE4371" s="23"/>
    </row>
    <row r="4372" spans="26:31" ht="15">
      <c r="Z4372" s="23"/>
      <c r="AE4372" s="23"/>
    </row>
    <row r="4373" spans="26:31" ht="15">
      <c r="Z4373" s="23"/>
      <c r="AE4373" s="23"/>
    </row>
    <row r="4374" spans="26:31" ht="15">
      <c r="Z4374" s="23"/>
      <c r="AE4374" s="23"/>
    </row>
    <row r="4375" spans="26:31" ht="15">
      <c r="Z4375" s="23"/>
      <c r="AE4375" s="23"/>
    </row>
    <row r="4376" spans="26:31" ht="15">
      <c r="Z4376" s="23"/>
      <c r="AE4376" s="23"/>
    </row>
    <row r="4377" spans="26:31" ht="15">
      <c r="Z4377" s="23"/>
      <c r="AE4377" s="23"/>
    </row>
    <row r="4378" spans="26:31" ht="15">
      <c r="Z4378" s="23"/>
      <c r="AE4378" s="23"/>
    </row>
    <row r="4379" spans="26:31" ht="15">
      <c r="Z4379" s="23"/>
      <c r="AE4379" s="23"/>
    </row>
    <row r="4380" spans="26:31" ht="15">
      <c r="Z4380" s="23"/>
      <c r="AE4380" s="23"/>
    </row>
    <row r="4381" spans="26:31" ht="15">
      <c r="Z4381" s="23"/>
      <c r="AE4381" s="23"/>
    </row>
    <row r="4382" spans="26:31" ht="15">
      <c r="Z4382" s="23"/>
      <c r="AE4382" s="23"/>
    </row>
    <row r="4383" spans="26:31" ht="15">
      <c r="Z4383" s="23"/>
      <c r="AE4383" s="23"/>
    </row>
    <row r="4384" spans="26:31" ht="15">
      <c r="Z4384" s="23"/>
      <c r="AE4384" s="23"/>
    </row>
    <row r="4385" spans="26:31" ht="15">
      <c r="Z4385" s="23"/>
      <c r="AE4385" s="23"/>
    </row>
    <row r="4386" spans="26:31" ht="15">
      <c r="Z4386" s="23"/>
      <c r="AE4386" s="23"/>
    </row>
    <row r="4387" spans="26:31" ht="15">
      <c r="Z4387" s="23"/>
      <c r="AE4387" s="23"/>
    </row>
    <row r="4388" spans="26:31" ht="15">
      <c r="Z4388" s="23"/>
      <c r="AE4388" s="23"/>
    </row>
    <row r="4389" spans="26:31" ht="15">
      <c r="Z4389" s="23"/>
      <c r="AE4389" s="23"/>
    </row>
    <row r="4390" spans="26:31" ht="15">
      <c r="Z4390" s="23"/>
      <c r="AE4390" s="23"/>
    </row>
    <row r="4391" spans="26:31" ht="15">
      <c r="Z4391" s="23"/>
      <c r="AE4391" s="23"/>
    </row>
    <row r="4392" spans="26:31" ht="15">
      <c r="Z4392" s="23"/>
      <c r="AE4392" s="23"/>
    </row>
    <row r="4393" spans="26:31" ht="15">
      <c r="Z4393" s="23"/>
      <c r="AE4393" s="23"/>
    </row>
    <row r="4394" spans="26:31" ht="15">
      <c r="Z4394" s="23"/>
      <c r="AE4394" s="23"/>
    </row>
    <row r="4395" spans="26:31" ht="15">
      <c r="Z4395" s="23"/>
      <c r="AE4395" s="23"/>
    </row>
    <row r="4396" spans="26:31" ht="15">
      <c r="Z4396" s="23"/>
      <c r="AE4396" s="23"/>
    </row>
    <row r="4397" spans="26:31" ht="15">
      <c r="Z4397" s="23"/>
      <c r="AE4397" s="23"/>
    </row>
    <row r="4398" spans="26:31" ht="15">
      <c r="Z4398" s="23"/>
      <c r="AE4398" s="23"/>
    </row>
    <row r="4399" spans="26:31" ht="15">
      <c r="Z4399" s="23"/>
      <c r="AE4399" s="23"/>
    </row>
    <row r="4400" spans="26:31" ht="15">
      <c r="Z4400" s="23"/>
      <c r="AE4400" s="23"/>
    </row>
    <row r="4401" spans="26:31" ht="15">
      <c r="Z4401" s="23"/>
      <c r="AE4401" s="23"/>
    </row>
    <row r="4402" spans="26:31" ht="15">
      <c r="Z4402" s="23"/>
      <c r="AE4402" s="23"/>
    </row>
    <row r="4403" spans="26:31" ht="15">
      <c r="Z4403" s="23"/>
      <c r="AE4403" s="23"/>
    </row>
    <row r="4404" spans="26:31" ht="15">
      <c r="Z4404" s="23"/>
      <c r="AE4404" s="23"/>
    </row>
    <row r="4405" spans="26:31" ht="15">
      <c r="Z4405" s="23"/>
      <c r="AE4405" s="23"/>
    </row>
    <row r="4406" spans="26:31" ht="15">
      <c r="Z4406" s="23"/>
      <c r="AE4406" s="23"/>
    </row>
    <row r="4407" spans="26:31" ht="15">
      <c r="Z4407" s="23"/>
      <c r="AE4407" s="23"/>
    </row>
    <row r="4408" spans="26:31" ht="15">
      <c r="Z4408" s="23"/>
      <c r="AE4408" s="23"/>
    </row>
    <row r="4409" spans="26:31" ht="15">
      <c r="Z4409" s="23"/>
      <c r="AE4409" s="23"/>
    </row>
    <row r="4410" spans="26:31" ht="15">
      <c r="Z4410" s="23"/>
      <c r="AE4410" s="23"/>
    </row>
    <row r="4411" spans="26:31" ht="15">
      <c r="Z4411" s="23"/>
      <c r="AE4411" s="23"/>
    </row>
    <row r="4412" spans="26:31" ht="15">
      <c r="Z4412" s="23"/>
      <c r="AE4412" s="23"/>
    </row>
    <row r="4413" spans="26:31" ht="15">
      <c r="Z4413" s="23"/>
      <c r="AE4413" s="23"/>
    </row>
    <row r="4414" spans="26:31" ht="15">
      <c r="Z4414" s="23"/>
      <c r="AE4414" s="23"/>
    </row>
    <row r="4415" spans="26:31" ht="15">
      <c r="Z4415" s="23"/>
      <c r="AE4415" s="23"/>
    </row>
    <row r="4416" spans="26:31" ht="15">
      <c r="Z4416" s="23"/>
      <c r="AE4416" s="23"/>
    </row>
    <row r="4417" spans="26:31" ht="15">
      <c r="Z4417" s="23"/>
      <c r="AE4417" s="23"/>
    </row>
    <row r="4418" spans="26:31" ht="15">
      <c r="Z4418" s="23"/>
      <c r="AE4418" s="23"/>
    </row>
    <row r="4419" spans="26:31" ht="15">
      <c r="Z4419" s="23"/>
      <c r="AE4419" s="23"/>
    </row>
    <row r="4420" spans="26:31" ht="15">
      <c r="Z4420" s="23"/>
      <c r="AE4420" s="23"/>
    </row>
    <row r="4421" spans="26:31" ht="15">
      <c r="Z4421" s="23"/>
      <c r="AE4421" s="23"/>
    </row>
    <row r="4422" spans="26:31" ht="15">
      <c r="Z4422" s="23"/>
      <c r="AE4422" s="23"/>
    </row>
    <row r="4423" spans="26:31" ht="15">
      <c r="Z4423" s="23"/>
      <c r="AE4423" s="23"/>
    </row>
    <row r="4424" spans="26:31" ht="15">
      <c r="Z4424" s="23"/>
      <c r="AE4424" s="23"/>
    </row>
    <row r="4425" spans="26:31" ht="15">
      <c r="Z4425" s="23"/>
      <c r="AE4425" s="23"/>
    </row>
    <row r="4426" spans="26:31" ht="15">
      <c r="Z4426" s="23"/>
      <c r="AE4426" s="23"/>
    </row>
    <row r="4427" spans="26:31" ht="15">
      <c r="Z4427" s="23"/>
      <c r="AE4427" s="23"/>
    </row>
    <row r="4428" spans="26:31" ht="15">
      <c r="Z4428" s="23"/>
      <c r="AE4428" s="23"/>
    </row>
    <row r="4429" spans="26:31" ht="15">
      <c r="Z4429" s="23"/>
      <c r="AE4429" s="23"/>
    </row>
    <row r="4430" spans="26:31" ht="15">
      <c r="Z4430" s="23"/>
      <c r="AE4430" s="23"/>
    </row>
    <row r="4431" spans="26:31" ht="15">
      <c r="Z4431" s="23"/>
      <c r="AE4431" s="23"/>
    </row>
    <row r="4432" spans="26:31" ht="15">
      <c r="Z4432" s="23"/>
      <c r="AE4432" s="23"/>
    </row>
    <row r="4433" spans="26:31" ht="15">
      <c r="Z4433" s="23"/>
      <c r="AE4433" s="23"/>
    </row>
    <row r="4434" spans="26:31" ht="15">
      <c r="Z4434" s="23"/>
      <c r="AE4434" s="23"/>
    </row>
    <row r="4435" spans="26:31" ht="15">
      <c r="Z4435" s="23"/>
      <c r="AE4435" s="23"/>
    </row>
    <row r="4436" spans="26:31" ht="15">
      <c r="Z4436" s="23"/>
      <c r="AE4436" s="23"/>
    </row>
    <row r="4437" spans="26:31" ht="15">
      <c r="Z4437" s="23"/>
      <c r="AE4437" s="23"/>
    </row>
    <row r="4438" spans="26:31" ht="15">
      <c r="Z4438" s="23"/>
      <c r="AE4438" s="23"/>
    </row>
    <row r="4439" spans="26:31" ht="15">
      <c r="Z4439" s="23"/>
      <c r="AE4439" s="23"/>
    </row>
    <row r="4440" spans="26:31" ht="15">
      <c r="Z4440" s="23"/>
      <c r="AE4440" s="23"/>
    </row>
    <row r="4441" spans="26:31" ht="15">
      <c r="Z4441" s="23"/>
      <c r="AE4441" s="23"/>
    </row>
    <row r="4442" spans="26:31" ht="15">
      <c r="Z4442" s="23"/>
      <c r="AE4442" s="23"/>
    </row>
    <row r="4443" spans="26:31" ht="15">
      <c r="Z4443" s="23"/>
      <c r="AE4443" s="23"/>
    </row>
    <row r="4444" spans="26:31" ht="15">
      <c r="Z4444" s="23"/>
      <c r="AE4444" s="23"/>
    </row>
    <row r="4445" spans="26:31" ht="15">
      <c r="Z4445" s="23"/>
      <c r="AE4445" s="23"/>
    </row>
    <row r="4446" spans="26:31" ht="15">
      <c r="Z4446" s="23"/>
      <c r="AE4446" s="23"/>
    </row>
    <row r="4447" spans="26:31" ht="15">
      <c r="Z4447" s="23"/>
      <c r="AE4447" s="23"/>
    </row>
    <row r="4448" spans="26:31" ht="15">
      <c r="Z4448" s="23"/>
      <c r="AE4448" s="23"/>
    </row>
    <row r="4449" spans="26:31" ht="15">
      <c r="Z4449" s="23"/>
      <c r="AE4449" s="23"/>
    </row>
    <row r="4450" spans="26:31" ht="15">
      <c r="Z4450" s="23"/>
      <c r="AE4450" s="23"/>
    </row>
    <row r="4451" spans="26:31" ht="15">
      <c r="Z4451" s="23"/>
      <c r="AE4451" s="23"/>
    </row>
    <row r="4452" spans="26:31" ht="15">
      <c r="Z4452" s="23"/>
      <c r="AE4452" s="23"/>
    </row>
    <row r="4453" spans="26:31" ht="15">
      <c r="Z4453" s="23"/>
      <c r="AE4453" s="23"/>
    </row>
    <row r="4454" spans="26:31" ht="15">
      <c r="Z4454" s="23"/>
      <c r="AE4454" s="23"/>
    </row>
    <row r="4455" spans="26:31" ht="15">
      <c r="Z4455" s="23"/>
      <c r="AE4455" s="23"/>
    </row>
    <row r="4456" spans="26:31" ht="15">
      <c r="Z4456" s="23"/>
      <c r="AE4456" s="23"/>
    </row>
    <row r="4457" spans="26:31" ht="15">
      <c r="Z4457" s="23"/>
      <c r="AE4457" s="23"/>
    </row>
    <row r="4458" spans="26:31" ht="15">
      <c r="Z4458" s="23"/>
      <c r="AE4458" s="23"/>
    </row>
    <row r="4459" spans="26:31" ht="15">
      <c r="Z4459" s="23"/>
      <c r="AE4459" s="23"/>
    </row>
    <row r="4460" spans="26:31" ht="15">
      <c r="Z4460" s="23"/>
      <c r="AE4460" s="23"/>
    </row>
    <row r="4461" spans="26:31" ht="15">
      <c r="Z4461" s="23"/>
      <c r="AE4461" s="23"/>
    </row>
    <row r="4462" spans="26:31" ht="15">
      <c r="Z4462" s="23"/>
      <c r="AE4462" s="23"/>
    </row>
    <row r="4463" spans="26:31" ht="15">
      <c r="Z4463" s="23"/>
      <c r="AE4463" s="23"/>
    </row>
    <row r="4464" spans="26:31" ht="15">
      <c r="Z4464" s="23"/>
      <c r="AE4464" s="23"/>
    </row>
    <row r="4465" spans="26:31" ht="15">
      <c r="Z4465" s="23"/>
      <c r="AE4465" s="23"/>
    </row>
    <row r="4466" spans="26:31" ht="15">
      <c r="Z4466" s="23"/>
      <c r="AE4466" s="23"/>
    </row>
    <row r="4467" spans="26:31" ht="15">
      <c r="Z4467" s="23"/>
      <c r="AE4467" s="23"/>
    </row>
    <row r="4468" spans="26:31" ht="15">
      <c r="Z4468" s="23"/>
      <c r="AE4468" s="23"/>
    </row>
    <row r="4469" spans="26:31" ht="15">
      <c r="Z4469" s="23"/>
      <c r="AE4469" s="23"/>
    </row>
    <row r="4470" spans="26:31" ht="15">
      <c r="Z4470" s="23"/>
      <c r="AE4470" s="23"/>
    </row>
    <row r="4471" spans="26:31" ht="15">
      <c r="Z4471" s="23"/>
      <c r="AE4471" s="23"/>
    </row>
    <row r="4472" spans="26:31" ht="15">
      <c r="Z4472" s="23"/>
      <c r="AE4472" s="23"/>
    </row>
    <row r="4473" spans="26:31" ht="15">
      <c r="Z4473" s="23"/>
      <c r="AE4473" s="23"/>
    </row>
    <row r="4474" spans="26:31" ht="15">
      <c r="Z4474" s="23"/>
      <c r="AE4474" s="23"/>
    </row>
    <row r="4475" spans="26:31" ht="15">
      <c r="Z4475" s="23"/>
      <c r="AE4475" s="23"/>
    </row>
    <row r="4476" spans="26:31" ht="15">
      <c r="Z4476" s="23"/>
      <c r="AE4476" s="23"/>
    </row>
    <row r="4477" spans="26:31" ht="15">
      <c r="Z4477" s="23"/>
      <c r="AE4477" s="23"/>
    </row>
    <row r="4478" spans="26:31" ht="15">
      <c r="Z4478" s="23"/>
      <c r="AE4478" s="23"/>
    </row>
    <row r="4479" spans="26:31" ht="15">
      <c r="Z4479" s="23"/>
      <c r="AE4479" s="23"/>
    </row>
    <row r="4480" spans="26:31" ht="15">
      <c r="Z4480" s="23"/>
      <c r="AE4480" s="23"/>
    </row>
    <row r="4481" spans="26:31" ht="15">
      <c r="Z4481" s="23"/>
      <c r="AE4481" s="23"/>
    </row>
    <row r="4482" spans="26:31" ht="15">
      <c r="Z4482" s="23"/>
      <c r="AE4482" s="23"/>
    </row>
    <row r="4483" spans="26:31" ht="15">
      <c r="Z4483" s="23"/>
      <c r="AE4483" s="23"/>
    </row>
    <row r="4484" spans="26:31" ht="15">
      <c r="Z4484" s="23"/>
      <c r="AE4484" s="23"/>
    </row>
    <row r="4485" spans="26:31" ht="15">
      <c r="Z4485" s="23"/>
      <c r="AE4485" s="23"/>
    </row>
    <row r="4486" spans="26:31" ht="15">
      <c r="Z4486" s="23"/>
      <c r="AE4486" s="23"/>
    </row>
    <row r="4487" spans="26:31" ht="15">
      <c r="Z4487" s="23"/>
      <c r="AE4487" s="23"/>
    </row>
    <row r="4488" spans="26:31" ht="15">
      <c r="Z4488" s="23"/>
      <c r="AE4488" s="23"/>
    </row>
    <row r="4489" spans="26:31" ht="15">
      <c r="Z4489" s="23"/>
      <c r="AE4489" s="23"/>
    </row>
    <row r="4490" spans="26:31" ht="15">
      <c r="Z4490" s="23"/>
      <c r="AE4490" s="23"/>
    </row>
    <row r="4491" spans="26:31" ht="15">
      <c r="Z4491" s="23"/>
      <c r="AE4491" s="23"/>
    </row>
    <row r="4492" spans="26:31" ht="15">
      <c r="Z4492" s="23"/>
      <c r="AE4492" s="23"/>
    </row>
    <row r="4493" spans="26:31" ht="15">
      <c r="Z4493" s="23"/>
      <c r="AE4493" s="23"/>
    </row>
    <row r="4494" spans="26:31" ht="15">
      <c r="Z4494" s="23"/>
      <c r="AE4494" s="23"/>
    </row>
    <row r="4495" spans="26:31" ht="15">
      <c r="Z4495" s="23"/>
      <c r="AE4495" s="23"/>
    </row>
    <row r="4496" spans="26:31" ht="15">
      <c r="Z4496" s="23"/>
      <c r="AE4496" s="23"/>
    </row>
    <row r="4497" spans="26:31" ht="15">
      <c r="Z4497" s="23"/>
      <c r="AE4497" s="23"/>
    </row>
    <row r="4498" spans="26:31" ht="15">
      <c r="Z4498" s="23"/>
      <c r="AE4498" s="23"/>
    </row>
    <row r="4499" spans="26:31" ht="15">
      <c r="Z4499" s="23"/>
      <c r="AE4499" s="23"/>
    </row>
    <row r="4500" spans="26:31" ht="15">
      <c r="Z4500" s="23"/>
      <c r="AE4500" s="23"/>
    </row>
    <row r="4501" spans="26:31" ht="15">
      <c r="Z4501" s="23"/>
      <c r="AE4501" s="23"/>
    </row>
    <row r="4502" spans="26:31" ht="15">
      <c r="Z4502" s="23"/>
      <c r="AE4502" s="23"/>
    </row>
    <row r="4503" spans="26:31" ht="15">
      <c r="Z4503" s="23"/>
      <c r="AE4503" s="23"/>
    </row>
    <row r="4504" spans="26:31" ht="15">
      <c r="Z4504" s="23"/>
      <c r="AE4504" s="23"/>
    </row>
    <row r="4505" spans="26:31" ht="15">
      <c r="Z4505" s="23"/>
      <c r="AE4505" s="23"/>
    </row>
    <row r="4506" spans="26:31" ht="15">
      <c r="Z4506" s="23"/>
      <c r="AE4506" s="23"/>
    </row>
    <row r="4507" spans="26:31" ht="15">
      <c r="Z4507" s="23"/>
      <c r="AE4507" s="23"/>
    </row>
    <row r="4508" spans="26:31" ht="15">
      <c r="Z4508" s="23"/>
      <c r="AE4508" s="23"/>
    </row>
    <row r="4509" spans="26:31" ht="15">
      <c r="Z4509" s="23"/>
      <c r="AE4509" s="23"/>
    </row>
    <row r="4510" spans="26:31" ht="15">
      <c r="Z4510" s="23"/>
      <c r="AE4510" s="23"/>
    </row>
    <row r="4511" spans="26:31" ht="15">
      <c r="Z4511" s="23"/>
      <c r="AE4511" s="23"/>
    </row>
    <row r="4512" spans="26:31" ht="15">
      <c r="Z4512" s="23"/>
      <c r="AE4512" s="23"/>
    </row>
    <row r="4513" spans="26:31" ht="15">
      <c r="Z4513" s="23"/>
      <c r="AE4513" s="23"/>
    </row>
    <row r="4514" spans="26:31" ht="15">
      <c r="Z4514" s="23"/>
      <c r="AE4514" s="23"/>
    </row>
    <row r="4515" spans="26:31" ht="15">
      <c r="Z4515" s="23"/>
      <c r="AE4515" s="23"/>
    </row>
    <row r="4516" spans="26:31" ht="15">
      <c r="Z4516" s="23"/>
      <c r="AE4516" s="23"/>
    </row>
    <row r="4517" spans="26:31" ht="15">
      <c r="Z4517" s="23"/>
      <c r="AE4517" s="23"/>
    </row>
    <row r="4518" spans="26:31" ht="15">
      <c r="Z4518" s="23"/>
      <c r="AE4518" s="23"/>
    </row>
    <row r="4519" spans="26:31" ht="15">
      <c r="Z4519" s="23"/>
      <c r="AE4519" s="23"/>
    </row>
    <row r="4520" spans="26:31" ht="15">
      <c r="Z4520" s="23"/>
      <c r="AE4520" s="23"/>
    </row>
    <row r="4521" spans="26:31" ht="15">
      <c r="Z4521" s="23"/>
      <c r="AE4521" s="23"/>
    </row>
    <row r="4522" spans="26:31" ht="15">
      <c r="Z4522" s="23"/>
      <c r="AE4522" s="23"/>
    </row>
    <row r="4523" spans="26:31" ht="15">
      <c r="Z4523" s="23"/>
      <c r="AE4523" s="23"/>
    </row>
    <row r="4524" spans="26:31" ht="15">
      <c r="Z4524" s="23"/>
      <c r="AE4524" s="23"/>
    </row>
    <row r="4525" spans="26:31" ht="15">
      <c r="Z4525" s="23"/>
      <c r="AE4525" s="23"/>
    </row>
    <row r="4526" spans="26:31" ht="15">
      <c r="Z4526" s="23"/>
      <c r="AE4526" s="23"/>
    </row>
    <row r="4527" spans="26:31" ht="15">
      <c r="Z4527" s="23"/>
      <c r="AE4527" s="23"/>
    </row>
    <row r="4528" spans="26:31" ht="15">
      <c r="Z4528" s="23"/>
      <c r="AE4528" s="23"/>
    </row>
    <row r="4529" spans="26:31" ht="15">
      <c r="Z4529" s="23"/>
      <c r="AE4529" s="23"/>
    </row>
    <row r="4530" spans="26:31" ht="15">
      <c r="Z4530" s="23"/>
      <c r="AE4530" s="23"/>
    </row>
    <row r="4531" spans="26:31" ht="15">
      <c r="Z4531" s="23"/>
      <c r="AE4531" s="23"/>
    </row>
    <row r="4532" spans="26:31" ht="15">
      <c r="Z4532" s="23"/>
      <c r="AE4532" s="23"/>
    </row>
    <row r="4533" spans="26:31" ht="15">
      <c r="Z4533" s="23"/>
      <c r="AE4533" s="23"/>
    </row>
    <row r="4534" spans="26:31" ht="15">
      <c r="Z4534" s="23"/>
      <c r="AE4534" s="23"/>
    </row>
    <row r="4535" spans="26:31" ht="15">
      <c r="Z4535" s="23"/>
      <c r="AE4535" s="23"/>
    </row>
    <row r="4536" spans="26:31" ht="15">
      <c r="Z4536" s="23"/>
      <c r="AE4536" s="23"/>
    </row>
    <row r="4537" spans="26:31" ht="15">
      <c r="Z4537" s="23"/>
      <c r="AE4537" s="23"/>
    </row>
    <row r="4538" spans="26:31" ht="15">
      <c r="Z4538" s="23"/>
      <c r="AE4538" s="23"/>
    </row>
    <row r="4539" spans="26:31" ht="15">
      <c r="Z4539" s="23"/>
      <c r="AE4539" s="23"/>
    </row>
    <row r="4540" spans="26:31" ht="15">
      <c r="Z4540" s="23"/>
      <c r="AE4540" s="23"/>
    </row>
    <row r="4541" spans="26:31" ht="15">
      <c r="Z4541" s="23"/>
      <c r="AE4541" s="23"/>
    </row>
    <row r="4542" spans="26:31" ht="15">
      <c r="Z4542" s="23"/>
      <c r="AE4542" s="23"/>
    </row>
    <row r="4543" spans="26:31" ht="15">
      <c r="Z4543" s="23"/>
      <c r="AE4543" s="23"/>
    </row>
    <row r="4544" spans="26:31" ht="15">
      <c r="Z4544" s="23"/>
      <c r="AE4544" s="23"/>
    </row>
    <row r="4545" spans="26:31" ht="15">
      <c r="Z4545" s="23"/>
      <c r="AE4545" s="23"/>
    </row>
    <row r="4546" spans="26:31" ht="15">
      <c r="Z4546" s="23"/>
      <c r="AE4546" s="23"/>
    </row>
    <row r="4547" spans="26:31" ht="15">
      <c r="Z4547" s="23"/>
      <c r="AE4547" s="23"/>
    </row>
    <row r="4548" spans="26:31" ht="15">
      <c r="Z4548" s="23"/>
      <c r="AE4548" s="23"/>
    </row>
    <row r="4549" spans="26:31" ht="15">
      <c r="Z4549" s="23"/>
      <c r="AE4549" s="23"/>
    </row>
    <row r="4550" spans="26:31" ht="15">
      <c r="Z4550" s="23"/>
      <c r="AE4550" s="23"/>
    </row>
    <row r="4551" spans="26:31" ht="15">
      <c r="Z4551" s="23"/>
      <c r="AE4551" s="23"/>
    </row>
    <row r="4552" spans="26:31" ht="15">
      <c r="Z4552" s="23"/>
      <c r="AE4552" s="23"/>
    </row>
    <row r="4553" spans="26:31" ht="15">
      <c r="Z4553" s="23"/>
      <c r="AE4553" s="23"/>
    </row>
    <row r="4554" spans="26:31" ht="15">
      <c r="Z4554" s="23"/>
      <c r="AE4554" s="23"/>
    </row>
    <row r="4555" spans="26:31" ht="15">
      <c r="Z4555" s="23"/>
      <c r="AE4555" s="23"/>
    </row>
    <row r="4556" spans="26:31" ht="15">
      <c r="Z4556" s="23"/>
      <c r="AE4556" s="23"/>
    </row>
    <row r="4557" spans="26:31" ht="15">
      <c r="Z4557" s="23"/>
      <c r="AE4557" s="23"/>
    </row>
    <row r="4558" spans="26:31" ht="15">
      <c r="Z4558" s="23"/>
      <c r="AE4558" s="23"/>
    </row>
    <row r="4559" spans="26:31" ht="15">
      <c r="Z4559" s="23"/>
      <c r="AE4559" s="23"/>
    </row>
    <row r="4560" spans="26:31" ht="15">
      <c r="Z4560" s="23"/>
      <c r="AE4560" s="23"/>
    </row>
    <row r="4561" spans="26:31" ht="15">
      <c r="Z4561" s="23"/>
      <c r="AE4561" s="23"/>
    </row>
    <row r="4562" spans="26:31" ht="15">
      <c r="Z4562" s="23"/>
      <c r="AE4562" s="23"/>
    </row>
    <row r="4563" spans="26:31" ht="15">
      <c r="Z4563" s="23"/>
      <c r="AE4563" s="23"/>
    </row>
    <row r="4564" spans="26:31" ht="15">
      <c r="Z4564" s="23"/>
      <c r="AE4564" s="23"/>
    </row>
    <row r="4565" spans="26:31" ht="15">
      <c r="Z4565" s="23"/>
      <c r="AE4565" s="23"/>
    </row>
    <row r="4566" spans="26:31" ht="15">
      <c r="Z4566" s="23"/>
      <c r="AE4566" s="23"/>
    </row>
    <row r="4567" spans="26:31" ht="15">
      <c r="Z4567" s="23"/>
      <c r="AE4567" s="23"/>
    </row>
    <row r="4568" spans="26:31" ht="15">
      <c r="Z4568" s="23"/>
      <c r="AE4568" s="23"/>
    </row>
    <row r="4569" spans="26:31" ht="15">
      <c r="Z4569" s="23"/>
      <c r="AE4569" s="23"/>
    </row>
    <row r="4570" spans="26:31" ht="15">
      <c r="Z4570" s="23"/>
      <c r="AE4570" s="23"/>
    </row>
    <row r="4571" spans="26:31" ht="15">
      <c r="Z4571" s="23"/>
      <c r="AE4571" s="23"/>
    </row>
    <row r="4572" spans="26:31" ht="15">
      <c r="Z4572" s="23"/>
      <c r="AE4572" s="23"/>
    </row>
    <row r="4573" spans="26:31" ht="15">
      <c r="Z4573" s="23"/>
      <c r="AE4573" s="23"/>
    </row>
    <row r="4574" spans="26:31" ht="15">
      <c r="Z4574" s="23"/>
      <c r="AE4574" s="23"/>
    </row>
    <row r="4575" spans="26:31" ht="15">
      <c r="Z4575" s="23"/>
      <c r="AE4575" s="23"/>
    </row>
    <row r="4576" spans="26:31" ht="15">
      <c r="Z4576" s="23"/>
      <c r="AE4576" s="23"/>
    </row>
    <row r="4577" spans="26:31" ht="15">
      <c r="Z4577" s="23"/>
      <c r="AE4577" s="23"/>
    </row>
    <row r="4578" spans="26:31" ht="15">
      <c r="Z4578" s="23"/>
      <c r="AE4578" s="23"/>
    </row>
    <row r="4579" spans="26:31" ht="15">
      <c r="Z4579" s="23"/>
      <c r="AE4579" s="23"/>
    </row>
    <row r="4580" spans="26:31" ht="15">
      <c r="Z4580" s="23"/>
      <c r="AE4580" s="23"/>
    </row>
    <row r="4581" spans="26:31" ht="15">
      <c r="Z4581" s="23"/>
      <c r="AE4581" s="23"/>
    </row>
    <row r="4582" spans="26:31" ht="15">
      <c r="Z4582" s="23"/>
      <c r="AE4582" s="23"/>
    </row>
    <row r="4583" spans="26:31" ht="15">
      <c r="Z4583" s="23"/>
      <c r="AE4583" s="23"/>
    </row>
    <row r="4584" spans="26:31" ht="15">
      <c r="Z4584" s="23"/>
      <c r="AE4584" s="23"/>
    </row>
    <row r="4585" spans="26:31" ht="15">
      <c r="Z4585" s="23"/>
      <c r="AE4585" s="23"/>
    </row>
    <row r="4586" spans="26:31" ht="15">
      <c r="Z4586" s="23"/>
      <c r="AE4586" s="23"/>
    </row>
    <row r="4587" spans="26:31" ht="15">
      <c r="Z4587" s="23"/>
      <c r="AE4587" s="23"/>
    </row>
    <row r="4588" spans="26:31" ht="15">
      <c r="Z4588" s="23"/>
      <c r="AE4588" s="23"/>
    </row>
    <row r="4589" spans="26:31" ht="15">
      <c r="Z4589" s="23"/>
      <c r="AE4589" s="23"/>
    </row>
    <row r="4590" spans="26:31" ht="15">
      <c r="Z4590" s="23"/>
      <c r="AE4590" s="23"/>
    </row>
    <row r="4591" spans="26:31" ht="15">
      <c r="Z4591" s="23"/>
      <c r="AE4591" s="23"/>
    </row>
    <row r="4592" spans="26:31" ht="15">
      <c r="Z4592" s="23"/>
      <c r="AE4592" s="23"/>
    </row>
    <row r="4593" spans="26:31" ht="15">
      <c r="Z4593" s="23"/>
      <c r="AE4593" s="23"/>
    </row>
    <row r="4594" spans="26:31" ht="15">
      <c r="Z4594" s="23"/>
      <c r="AE4594" s="23"/>
    </row>
    <row r="4595" spans="26:31" ht="15">
      <c r="Z4595" s="23"/>
      <c r="AE4595" s="23"/>
    </row>
    <row r="4596" spans="26:31" ht="15">
      <c r="Z4596" s="23"/>
      <c r="AE4596" s="23"/>
    </row>
    <row r="4597" spans="26:31" ht="15">
      <c r="Z4597" s="23"/>
      <c r="AE4597" s="23"/>
    </row>
    <row r="4598" spans="26:31" ht="15">
      <c r="Z4598" s="23"/>
      <c r="AE4598" s="23"/>
    </row>
    <row r="4599" spans="26:31" ht="15">
      <c r="Z4599" s="23"/>
      <c r="AE4599" s="23"/>
    </row>
    <row r="4600" spans="26:31" ht="15">
      <c r="Z4600" s="23"/>
      <c r="AE4600" s="23"/>
    </row>
    <row r="4601" spans="26:31" ht="15">
      <c r="Z4601" s="23"/>
      <c r="AE4601" s="23"/>
    </row>
    <row r="4602" spans="26:31" ht="15">
      <c r="Z4602" s="23"/>
      <c r="AE4602" s="23"/>
    </row>
    <row r="4603" spans="26:31" ht="15">
      <c r="Z4603" s="23"/>
      <c r="AE4603" s="23"/>
    </row>
    <row r="4604" spans="26:31" ht="15">
      <c r="Z4604" s="23"/>
      <c r="AE4604" s="23"/>
    </row>
    <row r="4605" spans="26:31" ht="15">
      <c r="Z4605" s="23"/>
      <c r="AE4605" s="23"/>
    </row>
    <row r="4606" spans="26:31" ht="15">
      <c r="Z4606" s="23"/>
      <c r="AE4606" s="23"/>
    </row>
    <row r="4607" spans="26:31" ht="15">
      <c r="Z4607" s="23"/>
      <c r="AE4607" s="23"/>
    </row>
    <row r="4608" spans="26:31" ht="15">
      <c r="Z4608" s="23"/>
      <c r="AE4608" s="23"/>
    </row>
    <row r="4609" spans="26:31" ht="15">
      <c r="Z4609" s="23"/>
      <c r="AE4609" s="23"/>
    </row>
    <row r="4610" spans="26:31" ht="15">
      <c r="Z4610" s="23"/>
      <c r="AE4610" s="23"/>
    </row>
    <row r="4611" spans="26:31" ht="15">
      <c r="Z4611" s="23"/>
      <c r="AE4611" s="23"/>
    </row>
    <row r="4612" spans="26:31" ht="15">
      <c r="Z4612" s="23"/>
      <c r="AE4612" s="23"/>
    </row>
    <row r="4613" spans="26:31" ht="15">
      <c r="Z4613" s="23"/>
      <c r="AE4613" s="23"/>
    </row>
    <row r="4614" spans="26:31" ht="15">
      <c r="Z4614" s="23"/>
      <c r="AE4614" s="23"/>
    </row>
    <row r="4615" spans="26:31" ht="15">
      <c r="Z4615" s="23"/>
      <c r="AE4615" s="23"/>
    </row>
    <row r="4616" spans="26:31" ht="15">
      <c r="Z4616" s="23"/>
      <c r="AE4616" s="23"/>
    </row>
    <row r="4617" spans="26:31" ht="15">
      <c r="Z4617" s="23"/>
      <c r="AE4617" s="23"/>
    </row>
    <row r="4618" spans="26:31" ht="15">
      <c r="Z4618" s="23"/>
      <c r="AE4618" s="23"/>
    </row>
    <row r="4619" spans="26:31" ht="15">
      <c r="Z4619" s="23"/>
      <c r="AE4619" s="23"/>
    </row>
    <row r="4620" spans="26:31" ht="15">
      <c r="Z4620" s="23"/>
      <c r="AE4620" s="23"/>
    </row>
    <row r="4621" spans="26:31" ht="15">
      <c r="Z4621" s="23"/>
      <c r="AE4621" s="23"/>
    </row>
    <row r="4622" spans="26:31" ht="15">
      <c r="Z4622" s="23"/>
      <c r="AE4622" s="23"/>
    </row>
    <row r="4623" spans="26:31" ht="15">
      <c r="Z4623" s="23"/>
      <c r="AE4623" s="23"/>
    </row>
    <row r="4624" spans="26:31" ht="15">
      <c r="Z4624" s="23"/>
      <c r="AE4624" s="23"/>
    </row>
    <row r="4625" spans="26:31" ht="15">
      <c r="Z4625" s="23"/>
      <c r="AE4625" s="23"/>
    </row>
    <row r="4626" spans="26:31" ht="15">
      <c r="Z4626" s="23"/>
      <c r="AE4626" s="23"/>
    </row>
    <row r="4627" spans="26:31" ht="15">
      <c r="Z4627" s="23"/>
      <c r="AE4627" s="23"/>
    </row>
    <row r="4628" spans="26:31" ht="15">
      <c r="Z4628" s="23"/>
      <c r="AE4628" s="23"/>
    </row>
    <row r="4629" spans="26:31" ht="15">
      <c r="Z4629" s="23"/>
      <c r="AE4629" s="23"/>
    </row>
    <row r="4630" spans="26:31" ht="15">
      <c r="Z4630" s="23"/>
      <c r="AE4630" s="23"/>
    </row>
    <row r="4631" spans="26:31" ht="15">
      <c r="Z4631" s="23"/>
      <c r="AE4631" s="23"/>
    </row>
    <row r="4632" spans="26:31" ht="15">
      <c r="Z4632" s="23"/>
      <c r="AE4632" s="23"/>
    </row>
    <row r="4633" spans="26:31" ht="15">
      <c r="Z4633" s="23"/>
      <c r="AE4633" s="23"/>
    </row>
    <row r="4634" spans="26:31" ht="15">
      <c r="Z4634" s="23"/>
      <c r="AE4634" s="23"/>
    </row>
    <row r="4635" spans="26:31" ht="15">
      <c r="Z4635" s="23"/>
      <c r="AE4635" s="23"/>
    </row>
    <row r="4636" spans="26:31" ht="15">
      <c r="Z4636" s="23"/>
      <c r="AE4636" s="23"/>
    </row>
    <row r="4637" spans="26:31" ht="15">
      <c r="Z4637" s="23"/>
      <c r="AE4637" s="23"/>
    </row>
    <row r="4638" spans="26:31" ht="15">
      <c r="Z4638" s="23"/>
      <c r="AE4638" s="23"/>
    </row>
    <row r="4639" spans="26:31" ht="15">
      <c r="Z4639" s="23"/>
      <c r="AE4639" s="23"/>
    </row>
    <row r="4640" spans="26:31" ht="15">
      <c r="Z4640" s="23"/>
      <c r="AE4640" s="23"/>
    </row>
    <row r="4641" spans="26:31" ht="15">
      <c r="Z4641" s="23"/>
      <c r="AE4641" s="23"/>
    </row>
    <row r="4642" spans="26:31" ht="15">
      <c r="Z4642" s="23"/>
      <c r="AE4642" s="23"/>
    </row>
    <row r="4643" spans="26:31" ht="15">
      <c r="Z4643" s="23"/>
      <c r="AE4643" s="23"/>
    </row>
    <row r="4644" spans="26:31" ht="15">
      <c r="Z4644" s="23"/>
      <c r="AE4644" s="23"/>
    </row>
    <row r="4645" spans="26:31" ht="15">
      <c r="Z4645" s="23"/>
      <c r="AE4645" s="23"/>
    </row>
    <row r="4646" spans="26:31" ht="15">
      <c r="Z4646" s="23"/>
      <c r="AE4646" s="23"/>
    </row>
    <row r="4647" spans="26:31" ht="15">
      <c r="Z4647" s="23"/>
      <c r="AE4647" s="23"/>
    </row>
    <row r="4648" spans="26:31" ht="15">
      <c r="Z4648" s="23"/>
      <c r="AE4648" s="23"/>
    </row>
    <row r="4649" spans="26:31" ht="15">
      <c r="Z4649" s="23"/>
      <c r="AE4649" s="23"/>
    </row>
    <row r="4650" spans="26:31" ht="15">
      <c r="Z4650" s="23"/>
      <c r="AE4650" s="23"/>
    </row>
    <row r="4651" spans="26:31" ht="15">
      <c r="Z4651" s="23"/>
      <c r="AE4651" s="23"/>
    </row>
    <row r="4652" spans="26:31" ht="15">
      <c r="Z4652" s="23"/>
      <c r="AE4652" s="23"/>
    </row>
    <row r="4653" spans="26:31" ht="15">
      <c r="Z4653" s="23"/>
      <c r="AE4653" s="23"/>
    </row>
    <row r="4654" spans="26:31" ht="15">
      <c r="Z4654" s="23"/>
      <c r="AE4654" s="23"/>
    </row>
    <row r="4655" spans="26:31" ht="15">
      <c r="Z4655" s="23"/>
      <c r="AE4655" s="23"/>
    </row>
    <row r="4656" spans="26:31" ht="15">
      <c r="Z4656" s="23"/>
      <c r="AE4656" s="23"/>
    </row>
    <row r="4657" spans="26:31" ht="15">
      <c r="Z4657" s="23"/>
      <c r="AE4657" s="23"/>
    </row>
    <row r="4658" spans="26:31" ht="15">
      <c r="Z4658" s="23"/>
      <c r="AE4658" s="23"/>
    </row>
    <row r="4659" spans="26:31" ht="15">
      <c r="Z4659" s="23"/>
      <c r="AE4659" s="23"/>
    </row>
    <row r="4660" spans="26:31" ht="15">
      <c r="Z4660" s="23"/>
      <c r="AE4660" s="23"/>
    </row>
    <row r="4661" spans="26:31" ht="15">
      <c r="Z4661" s="23"/>
      <c r="AE4661" s="23"/>
    </row>
    <row r="4662" spans="26:31" ht="15">
      <c r="Z4662" s="23"/>
      <c r="AE4662" s="23"/>
    </row>
    <row r="4663" spans="26:31" ht="15">
      <c r="Z4663" s="23"/>
      <c r="AE4663" s="23"/>
    </row>
    <row r="4664" spans="26:31" ht="15">
      <c r="Z4664" s="23"/>
      <c r="AE4664" s="23"/>
    </row>
    <row r="4665" spans="26:31" ht="15">
      <c r="Z4665" s="23"/>
      <c r="AE4665" s="23"/>
    </row>
    <row r="4666" spans="26:31" ht="15">
      <c r="Z4666" s="23"/>
      <c r="AE4666" s="23"/>
    </row>
    <row r="4667" spans="26:31" ht="15">
      <c r="Z4667" s="23"/>
      <c r="AE4667" s="23"/>
    </row>
    <row r="4668" spans="26:31" ht="15">
      <c r="Z4668" s="23"/>
      <c r="AE4668" s="23"/>
    </row>
    <row r="4669" spans="26:31" ht="15">
      <c r="Z4669" s="23"/>
      <c r="AE4669" s="23"/>
    </row>
    <row r="4670" spans="26:31" ht="15">
      <c r="Z4670" s="23"/>
      <c r="AE4670" s="23"/>
    </row>
    <row r="4671" spans="26:31" ht="15">
      <c r="Z4671" s="23"/>
      <c r="AE4671" s="23"/>
    </row>
    <row r="4672" spans="26:31" ht="15">
      <c r="Z4672" s="23"/>
      <c r="AE4672" s="23"/>
    </row>
    <row r="4673" spans="26:31" ht="15">
      <c r="Z4673" s="23"/>
      <c r="AE4673" s="23"/>
    </row>
    <row r="4674" spans="26:31" ht="15">
      <c r="Z4674" s="23"/>
      <c r="AE4674" s="23"/>
    </row>
    <row r="4675" spans="26:31" ht="15">
      <c r="Z4675" s="23"/>
      <c r="AE4675" s="23"/>
    </row>
    <row r="4676" spans="26:31" ht="15">
      <c r="Z4676" s="23"/>
      <c r="AE4676" s="23"/>
    </row>
    <row r="4677" spans="26:31" ht="15">
      <c r="Z4677" s="23"/>
      <c r="AE4677" s="23"/>
    </row>
    <row r="4678" spans="26:31" ht="15">
      <c r="Z4678" s="23"/>
      <c r="AE4678" s="23"/>
    </row>
    <row r="4679" spans="26:31" ht="15">
      <c r="Z4679" s="23"/>
      <c r="AE4679" s="23"/>
    </row>
    <row r="4680" spans="26:31" ht="15">
      <c r="Z4680" s="23"/>
      <c r="AE4680" s="23"/>
    </row>
    <row r="4681" spans="26:31" ht="15">
      <c r="Z4681" s="23"/>
      <c r="AE4681" s="23"/>
    </row>
    <row r="4682" spans="26:31" ht="15">
      <c r="Z4682" s="23"/>
      <c r="AE4682" s="23"/>
    </row>
    <row r="4683" spans="26:31" ht="15">
      <c r="Z4683" s="23"/>
      <c r="AE4683" s="23"/>
    </row>
    <row r="4684" spans="26:31" ht="15">
      <c r="Z4684" s="23"/>
      <c r="AE4684" s="23"/>
    </row>
    <row r="4685" spans="26:31" ht="15">
      <c r="Z4685" s="23"/>
      <c r="AE4685" s="23"/>
    </row>
    <row r="4686" spans="26:31" ht="15">
      <c r="Z4686" s="23"/>
      <c r="AE4686" s="23"/>
    </row>
    <row r="4687" spans="26:31" ht="15">
      <c r="Z4687" s="23"/>
      <c r="AE4687" s="23"/>
    </row>
    <row r="4688" spans="26:31" ht="15">
      <c r="Z4688" s="23"/>
      <c r="AE4688" s="23"/>
    </row>
    <row r="4689" spans="26:31" ht="15">
      <c r="Z4689" s="23"/>
      <c r="AE4689" s="23"/>
    </row>
    <row r="4690" spans="26:31" ht="15">
      <c r="Z4690" s="23"/>
      <c r="AE4690" s="23"/>
    </row>
    <row r="4691" spans="26:31" ht="15">
      <c r="Z4691" s="23"/>
      <c r="AE4691" s="23"/>
    </row>
    <row r="4692" spans="26:31" ht="15">
      <c r="Z4692" s="23"/>
      <c r="AE4692" s="23"/>
    </row>
    <row r="4693" spans="26:31" ht="15">
      <c r="Z4693" s="23"/>
      <c r="AE4693" s="23"/>
    </row>
    <row r="4694" spans="26:31" ht="15">
      <c r="Z4694" s="23"/>
      <c r="AE4694" s="23"/>
    </row>
    <row r="4695" spans="26:31" ht="15">
      <c r="Z4695" s="23"/>
      <c r="AE4695" s="23"/>
    </row>
    <row r="4696" spans="26:31" ht="15">
      <c r="Z4696" s="23"/>
      <c r="AE4696" s="23"/>
    </row>
    <row r="4697" spans="26:31" ht="15">
      <c r="Z4697" s="23"/>
      <c r="AE4697" s="23"/>
    </row>
    <row r="4698" spans="26:31" ht="15">
      <c r="Z4698" s="23"/>
      <c r="AE4698" s="23"/>
    </row>
    <row r="4699" spans="26:31" ht="15">
      <c r="Z4699" s="23"/>
      <c r="AE4699" s="23"/>
    </row>
    <row r="4700" spans="26:31" ht="15">
      <c r="Z4700" s="23"/>
      <c r="AE4700" s="23"/>
    </row>
    <row r="4701" spans="26:31" ht="15">
      <c r="Z4701" s="23"/>
      <c r="AE4701" s="23"/>
    </row>
    <row r="4702" spans="26:31" ht="15">
      <c r="Z4702" s="23"/>
      <c r="AE4702" s="23"/>
    </row>
    <row r="4703" spans="26:31" ht="15">
      <c r="Z4703" s="23"/>
      <c r="AE4703" s="23"/>
    </row>
    <row r="4704" spans="26:31" ht="15">
      <c r="Z4704" s="23"/>
      <c r="AE4704" s="23"/>
    </row>
    <row r="4705" spans="26:31" ht="15">
      <c r="Z4705" s="23"/>
      <c r="AE4705" s="23"/>
    </row>
    <row r="4706" spans="26:31" ht="15">
      <c r="Z4706" s="23"/>
      <c r="AE4706" s="23"/>
    </row>
    <row r="4707" spans="26:31" ht="15">
      <c r="Z4707" s="23"/>
      <c r="AE4707" s="23"/>
    </row>
    <row r="4708" spans="26:31" ht="15">
      <c r="Z4708" s="23"/>
      <c r="AE4708" s="23"/>
    </row>
    <row r="4709" spans="26:31" ht="15">
      <c r="Z4709" s="23"/>
      <c r="AE4709" s="23"/>
    </row>
    <row r="4710" spans="26:31" ht="15">
      <c r="Z4710" s="23"/>
      <c r="AE4710" s="23"/>
    </row>
    <row r="4711" spans="26:31" ht="15">
      <c r="Z4711" s="23"/>
      <c r="AE4711" s="23"/>
    </row>
    <row r="4712" spans="26:31" ht="15">
      <c r="Z4712" s="23"/>
      <c r="AE4712" s="23"/>
    </row>
    <row r="4713" spans="26:31" ht="15">
      <c r="Z4713" s="23"/>
      <c r="AE4713" s="23"/>
    </row>
    <row r="4714" spans="26:31" ht="15">
      <c r="Z4714" s="23"/>
      <c r="AE4714" s="23"/>
    </row>
    <row r="4715" spans="26:31" ht="15">
      <c r="Z4715" s="23"/>
      <c r="AE4715" s="23"/>
    </row>
    <row r="4716" spans="26:31" ht="15">
      <c r="Z4716" s="23"/>
      <c r="AE4716" s="23"/>
    </row>
    <row r="4717" spans="26:31" ht="15">
      <c r="Z4717" s="23"/>
      <c r="AE4717" s="23"/>
    </row>
    <row r="4718" spans="26:31" ht="15">
      <c r="Z4718" s="23"/>
      <c r="AE4718" s="23"/>
    </row>
    <row r="4719" spans="26:31" ht="15">
      <c r="Z4719" s="23"/>
      <c r="AE4719" s="23"/>
    </row>
    <row r="4720" spans="26:31" ht="15">
      <c r="Z4720" s="23"/>
      <c r="AE4720" s="23"/>
    </row>
    <row r="4721" spans="26:31" ht="15">
      <c r="Z4721" s="23"/>
      <c r="AE4721" s="23"/>
    </row>
    <row r="4722" spans="26:31" ht="15">
      <c r="Z4722" s="23"/>
      <c r="AE4722" s="23"/>
    </row>
    <row r="4723" spans="26:31" ht="15">
      <c r="Z4723" s="23"/>
      <c r="AE4723" s="23"/>
    </row>
    <row r="4724" spans="26:31" ht="15">
      <c r="Z4724" s="23"/>
      <c r="AE4724" s="23"/>
    </row>
    <row r="4725" spans="26:31" ht="15">
      <c r="Z4725" s="23"/>
      <c r="AE4725" s="23"/>
    </row>
    <row r="4726" spans="26:31" ht="15">
      <c r="Z4726" s="23"/>
      <c r="AE4726" s="23"/>
    </row>
    <row r="4727" spans="26:31" ht="15">
      <c r="Z4727" s="23"/>
      <c r="AE4727" s="23"/>
    </row>
    <row r="4728" spans="26:31" ht="15">
      <c r="Z4728" s="23"/>
      <c r="AE4728" s="23"/>
    </row>
    <row r="4729" spans="26:31" ht="15">
      <c r="Z4729" s="23"/>
      <c r="AE4729" s="23"/>
    </row>
    <row r="4730" spans="26:31" ht="15">
      <c r="Z4730" s="23"/>
      <c r="AE4730" s="23"/>
    </row>
    <row r="4731" spans="26:31" ht="15">
      <c r="Z4731" s="23"/>
      <c r="AE4731" s="23"/>
    </row>
    <row r="4732" spans="26:31" ht="15">
      <c r="Z4732" s="23"/>
      <c r="AE4732" s="23"/>
    </row>
    <row r="4733" spans="26:31" ht="15">
      <c r="Z4733" s="23"/>
      <c r="AE4733" s="23"/>
    </row>
    <row r="4734" spans="26:31" ht="15">
      <c r="Z4734" s="23"/>
      <c r="AE4734" s="23"/>
    </row>
    <row r="4735" spans="26:31" ht="15">
      <c r="Z4735" s="23"/>
      <c r="AE4735" s="23"/>
    </row>
    <row r="4736" spans="26:31" ht="15">
      <c r="Z4736" s="23"/>
      <c r="AE4736" s="23"/>
    </row>
    <row r="4737" spans="26:31" ht="15">
      <c r="Z4737" s="23"/>
      <c r="AE4737" s="23"/>
    </row>
    <row r="4738" spans="26:31" ht="15">
      <c r="Z4738" s="23"/>
      <c r="AE4738" s="23"/>
    </row>
    <row r="4739" spans="26:31" ht="15">
      <c r="Z4739" s="23"/>
      <c r="AE4739" s="23"/>
    </row>
    <row r="4740" spans="26:31" ht="15">
      <c r="Z4740" s="23"/>
      <c r="AE4740" s="23"/>
    </row>
    <row r="4741" spans="26:31" ht="15">
      <c r="Z4741" s="23"/>
      <c r="AE4741" s="23"/>
    </row>
    <row r="4742" spans="26:31" ht="15">
      <c r="Z4742" s="23"/>
      <c r="AE4742" s="23"/>
    </row>
    <row r="4743" spans="26:31" ht="15">
      <c r="Z4743" s="23"/>
      <c r="AE4743" s="23"/>
    </row>
    <row r="4744" spans="26:31" ht="15">
      <c r="Z4744" s="23"/>
      <c r="AE4744" s="23"/>
    </row>
    <row r="4745" spans="26:31" ht="15">
      <c r="Z4745" s="23"/>
      <c r="AE4745" s="23"/>
    </row>
    <row r="4746" spans="26:31" ht="15">
      <c r="Z4746" s="23"/>
      <c r="AE4746" s="23"/>
    </row>
    <row r="4747" spans="26:31" ht="15">
      <c r="Z4747" s="23"/>
      <c r="AE4747" s="23"/>
    </row>
    <row r="4748" spans="26:31" ht="15">
      <c r="Z4748" s="23"/>
      <c r="AE4748" s="23"/>
    </row>
    <row r="4749" spans="26:31" ht="15">
      <c r="Z4749" s="23"/>
      <c r="AE4749" s="23"/>
    </row>
  </sheetData>
  <sheetProtection/>
  <mergeCells count="10">
    <mergeCell ref="D1:F1"/>
    <mergeCell ref="AF1:AJ1"/>
    <mergeCell ref="C1:C2"/>
    <mergeCell ref="A1:A2"/>
    <mergeCell ref="B1:B2"/>
    <mergeCell ref="G1:K1"/>
    <mergeCell ref="L1:P1"/>
    <mergeCell ref="Q1:U1"/>
    <mergeCell ref="V1:Z1"/>
    <mergeCell ref="AA1:AE1"/>
  </mergeCells>
  <printOptions horizontalCentered="1"/>
  <pageMargins left="0" right="0" top="1.6535433070866143" bottom="0.5905511811023623" header="0" footer="0"/>
  <pageSetup fitToHeight="0" fitToWidth="2" horizontalDpi="600" verticalDpi="600" orientation="portrait" paperSize="9" scale="76" r:id="rId1"/>
  <headerFooter alignWithMargins="0">
    <oddHeader>&amp;C
&amp;"-,Negrita"&amp;16LISTADO DE PRODUCTOS QUÍMICOS FORMULABLES EXCLUSIVAMENTE COMO EXCIPIENTES&amp;14
</oddHeader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89"/>
  <sheetViews>
    <sheetView tabSelected="1" view="pageBreakPreview" zoomScale="60" zoomScaleNormal="77" zoomScalePageLayoutView="46" workbookViewId="0" topLeftCell="A34">
      <selection activeCell="B47" sqref="B47"/>
    </sheetView>
  </sheetViews>
  <sheetFormatPr defaultColWidth="11.421875" defaultRowHeight="12.75"/>
  <cols>
    <col min="1" max="1" width="65.7109375" style="160" customWidth="1"/>
    <col min="2" max="2" width="54.7109375" style="160" customWidth="1"/>
    <col min="3" max="3" width="12.00390625" style="160" customWidth="1"/>
    <col min="4" max="4" width="14.00390625" style="160" customWidth="1"/>
    <col min="5" max="5" width="19.140625" style="161" customWidth="1"/>
    <col min="6" max="6" width="6.140625" style="162" hidden="1" customWidth="1"/>
    <col min="7" max="10" width="5.57421875" style="163" hidden="1" customWidth="1"/>
    <col min="11" max="11" width="5.57421875" style="164" hidden="1" customWidth="1"/>
    <col min="12" max="13" width="8.57421875" style="165" hidden="1" customWidth="1"/>
    <col min="14" max="14" width="8.57421875" style="170" hidden="1" customWidth="1"/>
    <col min="15" max="15" width="10.00390625" style="171" hidden="1" customWidth="1"/>
    <col min="16" max="16" width="9.7109375" style="168" hidden="1" customWidth="1"/>
    <col min="17" max="19" width="5.8515625" style="169" hidden="1" customWidth="1"/>
    <col min="20" max="20" width="0" style="169" hidden="1" customWidth="1"/>
    <col min="21" max="21" width="21.7109375" style="169" customWidth="1"/>
    <col min="22" max="22" width="28.28125" style="182" bestFit="1" customWidth="1"/>
    <col min="23" max="23" width="29.57421875" style="182" bestFit="1" customWidth="1"/>
    <col min="24" max="24" width="28.28125" style="167" bestFit="1" customWidth="1"/>
    <col min="25" max="25" width="29.57421875" style="167" bestFit="1" customWidth="1"/>
    <col min="26" max="16384" width="11.421875" style="167" customWidth="1"/>
  </cols>
  <sheetData>
    <row r="1" spans="1:25" s="186" customFormat="1" ht="22.5" customHeight="1">
      <c r="A1" s="215" t="s">
        <v>145</v>
      </c>
      <c r="B1" s="215" t="s">
        <v>0</v>
      </c>
      <c r="C1" s="215" t="s">
        <v>1</v>
      </c>
      <c r="D1" s="215" t="s">
        <v>2</v>
      </c>
      <c r="E1" s="215" t="s">
        <v>576</v>
      </c>
      <c r="F1" s="223" t="s">
        <v>549</v>
      </c>
      <c r="G1" s="224"/>
      <c r="H1" s="224"/>
      <c r="I1" s="224"/>
      <c r="J1" s="224"/>
      <c r="K1" s="224"/>
      <c r="L1" s="224"/>
      <c r="M1" s="224"/>
      <c r="N1" s="225"/>
      <c r="O1" s="185"/>
      <c r="P1" s="226" t="s">
        <v>491</v>
      </c>
      <c r="Q1" s="226"/>
      <c r="R1" s="226"/>
      <c r="S1" s="226"/>
      <c r="T1" s="226"/>
      <c r="U1" s="217" t="s">
        <v>575</v>
      </c>
      <c r="V1" s="219"/>
      <c r="W1" s="220"/>
      <c r="X1" s="220"/>
      <c r="Y1" s="220"/>
    </row>
    <row r="2" spans="1:25" s="197" customFormat="1" ht="21.75" customHeight="1">
      <c r="A2" s="228"/>
      <c r="B2" s="228"/>
      <c r="C2" s="228"/>
      <c r="D2" s="228"/>
      <c r="E2" s="216"/>
      <c r="F2" s="187" t="s">
        <v>492</v>
      </c>
      <c r="G2" s="188" t="s">
        <v>487</v>
      </c>
      <c r="H2" s="189" t="s">
        <v>488</v>
      </c>
      <c r="I2" s="189" t="s">
        <v>489</v>
      </c>
      <c r="J2" s="189" t="s">
        <v>485</v>
      </c>
      <c r="K2" s="190" t="s">
        <v>550</v>
      </c>
      <c r="L2" s="191" t="s">
        <v>551</v>
      </c>
      <c r="M2" s="191">
        <v>250</v>
      </c>
      <c r="N2" s="188">
        <v>1000</v>
      </c>
      <c r="O2" s="192" t="s">
        <v>492</v>
      </c>
      <c r="P2" s="193" t="s">
        <v>487</v>
      </c>
      <c r="Q2" s="194" t="s">
        <v>488</v>
      </c>
      <c r="R2" s="194" t="s">
        <v>489</v>
      </c>
      <c r="S2" s="194" t="s">
        <v>485</v>
      </c>
      <c r="T2" s="195" t="s">
        <v>486</v>
      </c>
      <c r="U2" s="218"/>
      <c r="V2" s="196"/>
      <c r="W2" s="196"/>
      <c r="X2" s="196"/>
      <c r="Y2" s="196"/>
    </row>
    <row r="3" spans="1:25" ht="30" customHeight="1">
      <c r="A3" s="70" t="s">
        <v>416</v>
      </c>
      <c r="B3" s="71" t="s">
        <v>3</v>
      </c>
      <c r="C3" s="71"/>
      <c r="D3" s="72" t="s">
        <v>4</v>
      </c>
      <c r="E3" s="73">
        <v>0.046301666666666665</v>
      </c>
      <c r="F3" s="74"/>
      <c r="G3" s="75"/>
      <c r="H3" s="76"/>
      <c r="I3" s="76"/>
      <c r="J3" s="76"/>
      <c r="K3" s="77"/>
      <c r="L3" s="78"/>
      <c r="M3" s="78"/>
      <c r="N3" s="79"/>
      <c r="O3" s="80"/>
      <c r="P3" s="81">
        <f>17.41/250</f>
        <v>0.06964000000000001</v>
      </c>
      <c r="Q3" s="76"/>
      <c r="R3" s="76"/>
      <c r="S3" s="76"/>
      <c r="T3" s="77" t="s">
        <v>493</v>
      </c>
      <c r="U3" s="73">
        <f>E3*1.2077</f>
        <v>0.05591852283333333</v>
      </c>
      <c r="V3" s="183"/>
      <c r="W3" s="183"/>
      <c r="X3" s="183"/>
      <c r="Y3" s="183"/>
    </row>
    <row r="4" spans="1:25" ht="30" customHeight="1">
      <c r="A4" s="82" t="s">
        <v>415</v>
      </c>
      <c r="B4" s="83" t="s">
        <v>3</v>
      </c>
      <c r="C4" s="83" t="s">
        <v>5</v>
      </c>
      <c r="D4" s="84" t="s">
        <v>4</v>
      </c>
      <c r="E4" s="85">
        <v>0.0442025</v>
      </c>
      <c r="F4" s="86"/>
      <c r="G4" s="87"/>
      <c r="H4" s="88"/>
      <c r="I4" s="88"/>
      <c r="J4" s="88"/>
      <c r="K4" s="89"/>
      <c r="L4" s="86"/>
      <c r="M4" s="86"/>
      <c r="N4" s="90"/>
      <c r="O4" s="91"/>
      <c r="P4" s="92">
        <f>17.41/250</f>
        <v>0.06964000000000001</v>
      </c>
      <c r="Q4" s="93"/>
      <c r="R4" s="93"/>
      <c r="S4" s="93"/>
      <c r="T4" s="94" t="s">
        <v>493</v>
      </c>
      <c r="U4" s="85">
        <f aca="true" t="shared" si="0" ref="U4:U67">E4*1.2077</f>
        <v>0.05338335925</v>
      </c>
      <c r="V4" s="180"/>
      <c r="W4" s="180"/>
      <c r="X4" s="180"/>
      <c r="Y4" s="180"/>
    </row>
    <row r="5" spans="1:25" ht="30" customHeight="1">
      <c r="A5" s="95" t="s">
        <v>6</v>
      </c>
      <c r="B5" s="96" t="s">
        <v>5</v>
      </c>
      <c r="C5" s="96" t="s">
        <v>5</v>
      </c>
      <c r="D5" s="97" t="s">
        <v>5</v>
      </c>
      <c r="E5" s="98">
        <v>0.202285</v>
      </c>
      <c r="F5" s="99"/>
      <c r="G5" s="100"/>
      <c r="H5" s="101"/>
      <c r="I5" s="101"/>
      <c r="J5" s="101"/>
      <c r="K5" s="102"/>
      <c r="L5" s="103"/>
      <c r="M5" s="103"/>
      <c r="N5" s="79"/>
      <c r="O5" s="80"/>
      <c r="P5" s="104">
        <f>21.2/100</f>
        <v>0.212</v>
      </c>
      <c r="Q5" s="101"/>
      <c r="R5" s="101"/>
      <c r="S5" s="101"/>
      <c r="T5" s="102" t="s">
        <v>494</v>
      </c>
      <c r="U5" s="98">
        <f t="shared" si="0"/>
        <v>0.2442995945</v>
      </c>
      <c r="V5" s="183"/>
      <c r="W5" s="183"/>
      <c r="X5" s="183"/>
      <c r="Y5" s="183"/>
    </row>
    <row r="6" spans="1:25" ht="30" customHeight="1">
      <c r="A6" s="82" t="s">
        <v>419</v>
      </c>
      <c r="B6" s="83" t="s">
        <v>5</v>
      </c>
      <c r="C6" s="83" t="s">
        <v>5</v>
      </c>
      <c r="D6" s="84" t="s">
        <v>5</v>
      </c>
      <c r="E6" s="105">
        <v>0.020971</v>
      </c>
      <c r="F6" s="106"/>
      <c r="G6" s="107">
        <f>L6/100</f>
        <v>0.0392</v>
      </c>
      <c r="H6" s="93"/>
      <c r="I6" s="93"/>
      <c r="J6" s="93"/>
      <c r="K6" s="94"/>
      <c r="L6" s="86">
        <v>3.92</v>
      </c>
      <c r="M6" s="86"/>
      <c r="N6" s="90"/>
      <c r="O6" s="91"/>
      <c r="P6" s="108">
        <f>9.71/250</f>
        <v>0.038840000000000006</v>
      </c>
      <c r="Q6" s="93"/>
      <c r="R6" s="93"/>
      <c r="S6" s="93"/>
      <c r="T6" s="94" t="s">
        <v>495</v>
      </c>
      <c r="U6" s="105">
        <f t="shared" si="0"/>
        <v>0.0253266767</v>
      </c>
      <c r="V6" s="180"/>
      <c r="W6" s="180"/>
      <c r="X6" s="180"/>
      <c r="Y6" s="180"/>
    </row>
    <row r="7" spans="1:25" ht="30" customHeight="1">
      <c r="A7" s="95" t="s">
        <v>147</v>
      </c>
      <c r="B7" s="96" t="s">
        <v>5</v>
      </c>
      <c r="C7" s="96" t="s">
        <v>5</v>
      </c>
      <c r="D7" s="97" t="s">
        <v>5</v>
      </c>
      <c r="E7" s="98">
        <v>0.009857</v>
      </c>
      <c r="F7" s="99"/>
      <c r="G7" s="100"/>
      <c r="H7" s="101"/>
      <c r="I7" s="101"/>
      <c r="J7" s="101"/>
      <c r="K7" s="102"/>
      <c r="L7" s="109"/>
      <c r="M7" s="109"/>
      <c r="N7" s="110"/>
      <c r="O7" s="111"/>
      <c r="P7" s="112"/>
      <c r="Q7" s="101"/>
      <c r="R7" s="101"/>
      <c r="S7" s="101"/>
      <c r="T7" s="102" t="s">
        <v>496</v>
      </c>
      <c r="U7" s="98">
        <f t="shared" si="0"/>
        <v>0.011904298899999999</v>
      </c>
      <c r="V7" s="180"/>
      <c r="W7" s="180"/>
      <c r="X7" s="180"/>
      <c r="Y7" s="180"/>
    </row>
    <row r="8" spans="1:25" ht="30" customHeight="1">
      <c r="A8" s="82" t="s">
        <v>7</v>
      </c>
      <c r="B8" s="83" t="s">
        <v>8</v>
      </c>
      <c r="C8" s="83" t="s">
        <v>5</v>
      </c>
      <c r="D8" s="84" t="s">
        <v>5</v>
      </c>
      <c r="E8" s="85">
        <v>0.0175675</v>
      </c>
      <c r="F8" s="86"/>
      <c r="G8" s="87"/>
      <c r="H8" s="88"/>
      <c r="I8" s="88"/>
      <c r="J8" s="88"/>
      <c r="K8" s="89"/>
      <c r="L8" s="86"/>
      <c r="M8" s="86"/>
      <c r="N8" s="90"/>
      <c r="O8" s="91"/>
      <c r="P8" s="108">
        <f>11.03/100</f>
        <v>0.1103</v>
      </c>
      <c r="Q8" s="93"/>
      <c r="R8" s="93"/>
      <c r="S8" s="93"/>
      <c r="T8" s="94" t="s">
        <v>497</v>
      </c>
      <c r="U8" s="85">
        <f t="shared" si="0"/>
        <v>0.02121626975</v>
      </c>
      <c r="V8" s="180"/>
      <c r="W8" s="180"/>
      <c r="X8" s="180"/>
      <c r="Y8" s="180"/>
    </row>
    <row r="9" spans="1:25" ht="30" customHeight="1">
      <c r="A9" s="95" t="s">
        <v>421</v>
      </c>
      <c r="B9" s="113" t="s">
        <v>474</v>
      </c>
      <c r="C9" s="113" t="s">
        <v>5</v>
      </c>
      <c r="D9" s="114" t="s">
        <v>4</v>
      </c>
      <c r="E9" s="115">
        <v>0.184882</v>
      </c>
      <c r="F9" s="116"/>
      <c r="G9" s="117"/>
      <c r="H9" s="118"/>
      <c r="I9" s="118"/>
      <c r="J9" s="118"/>
      <c r="K9" s="119"/>
      <c r="L9" s="109"/>
      <c r="M9" s="109"/>
      <c r="N9" s="110"/>
      <c r="O9" s="111"/>
      <c r="P9" s="112">
        <f>18.37/50</f>
        <v>0.3674</v>
      </c>
      <c r="Q9" s="101"/>
      <c r="R9" s="101"/>
      <c r="S9" s="101"/>
      <c r="T9" s="102" t="s">
        <v>498</v>
      </c>
      <c r="U9" s="115">
        <f t="shared" si="0"/>
        <v>0.2232819914</v>
      </c>
      <c r="V9" s="180"/>
      <c r="W9" s="180"/>
      <c r="X9" s="180"/>
      <c r="Y9" s="180"/>
    </row>
    <row r="10" spans="1:25" ht="30" customHeight="1">
      <c r="A10" s="82" t="s">
        <v>422</v>
      </c>
      <c r="B10" s="83" t="s">
        <v>5</v>
      </c>
      <c r="C10" s="83" t="s">
        <v>19</v>
      </c>
      <c r="D10" s="84" t="s">
        <v>4</v>
      </c>
      <c r="E10" s="85">
        <v>9.742025</v>
      </c>
      <c r="F10" s="86"/>
      <c r="G10" s="87"/>
      <c r="H10" s="88"/>
      <c r="I10" s="88"/>
      <c r="J10" s="88"/>
      <c r="K10" s="89"/>
      <c r="L10" s="86"/>
      <c r="M10" s="86"/>
      <c r="N10" s="90"/>
      <c r="O10" s="91"/>
      <c r="P10" s="108"/>
      <c r="Q10" s="93"/>
      <c r="R10" s="93"/>
      <c r="S10" s="93"/>
      <c r="T10" s="94" t="s">
        <v>496</v>
      </c>
      <c r="U10" s="85">
        <f t="shared" si="0"/>
        <v>11.7654435925</v>
      </c>
      <c r="V10" s="180"/>
      <c r="W10" s="180"/>
      <c r="X10" s="180"/>
      <c r="Y10" s="180"/>
    </row>
    <row r="11" spans="1:25" ht="30" customHeight="1">
      <c r="A11" s="95" t="s">
        <v>423</v>
      </c>
      <c r="B11" s="96" t="s">
        <v>5</v>
      </c>
      <c r="C11" s="96" t="s">
        <v>5</v>
      </c>
      <c r="D11" s="97" t="s">
        <v>4</v>
      </c>
      <c r="E11" s="98">
        <v>1.44865</v>
      </c>
      <c r="F11" s="99"/>
      <c r="G11" s="120"/>
      <c r="H11" s="121"/>
      <c r="I11" s="121"/>
      <c r="J11" s="121"/>
      <c r="K11" s="122"/>
      <c r="L11" s="103"/>
      <c r="M11" s="103"/>
      <c r="N11" s="79"/>
      <c r="O11" s="80"/>
      <c r="P11" s="104">
        <f>Q11/5</f>
        <v>3.818</v>
      </c>
      <c r="Q11" s="101">
        <v>19.09</v>
      </c>
      <c r="R11" s="101"/>
      <c r="S11" s="101"/>
      <c r="T11" s="102"/>
      <c r="U11" s="98">
        <f t="shared" si="0"/>
        <v>1.749534605</v>
      </c>
      <c r="V11" s="183"/>
      <c r="W11" s="183"/>
      <c r="X11" s="183"/>
      <c r="Y11" s="183"/>
    </row>
    <row r="12" spans="1:25" ht="30" customHeight="1">
      <c r="A12" s="82" t="s">
        <v>9</v>
      </c>
      <c r="B12" s="83" t="s">
        <v>5</v>
      </c>
      <c r="C12" s="83" t="s">
        <v>5</v>
      </c>
      <c r="D12" s="84" t="s">
        <v>5</v>
      </c>
      <c r="E12" s="85">
        <v>0.414688</v>
      </c>
      <c r="F12" s="86"/>
      <c r="G12" s="87"/>
      <c r="H12" s="88"/>
      <c r="I12" s="88"/>
      <c r="J12" s="88"/>
      <c r="K12" s="89"/>
      <c r="L12" s="86"/>
      <c r="M12" s="86"/>
      <c r="N12" s="90"/>
      <c r="O12" s="91"/>
      <c r="P12" s="108">
        <f>Q12/5</f>
        <v>1.514</v>
      </c>
      <c r="Q12" s="93">
        <v>7.57</v>
      </c>
      <c r="R12" s="93"/>
      <c r="S12" s="93"/>
      <c r="T12" s="94"/>
      <c r="U12" s="85">
        <f t="shared" si="0"/>
        <v>0.5008186976</v>
      </c>
      <c r="V12" s="180"/>
      <c r="W12" s="180"/>
      <c r="X12" s="180"/>
      <c r="Y12" s="180"/>
    </row>
    <row r="13" spans="1:25" ht="66.75" customHeight="1">
      <c r="A13" s="95" t="s">
        <v>424</v>
      </c>
      <c r="B13" s="96" t="s">
        <v>10</v>
      </c>
      <c r="C13" s="96"/>
      <c r="D13" s="97" t="s">
        <v>5</v>
      </c>
      <c r="E13" s="98">
        <v>0.051175</v>
      </c>
      <c r="F13" s="99"/>
      <c r="G13" s="100"/>
      <c r="H13" s="101"/>
      <c r="I13" s="101"/>
      <c r="J13" s="101"/>
      <c r="K13" s="102"/>
      <c r="L13" s="103"/>
      <c r="M13" s="103"/>
      <c r="N13" s="79"/>
      <c r="O13" s="80"/>
      <c r="P13" s="104">
        <f>23.49/100</f>
        <v>0.2349</v>
      </c>
      <c r="Q13" s="101"/>
      <c r="R13" s="101"/>
      <c r="S13" s="101"/>
      <c r="T13" s="102" t="s">
        <v>499</v>
      </c>
      <c r="U13" s="98">
        <f t="shared" si="0"/>
        <v>0.0618040475</v>
      </c>
      <c r="V13" s="183"/>
      <c r="W13" s="183"/>
      <c r="X13" s="183"/>
      <c r="Y13" s="183"/>
    </row>
    <row r="14" spans="1:25" ht="30" customHeight="1">
      <c r="A14" s="82" t="s">
        <v>11</v>
      </c>
      <c r="B14" s="83" t="s">
        <v>473</v>
      </c>
      <c r="C14" s="83" t="s">
        <v>5</v>
      </c>
      <c r="D14" s="84" t="s">
        <v>5</v>
      </c>
      <c r="E14" s="85">
        <v>0.008448</v>
      </c>
      <c r="F14" s="86"/>
      <c r="G14" s="87">
        <f>N14/1000</f>
        <v>0.00767</v>
      </c>
      <c r="H14" s="88"/>
      <c r="I14" s="88"/>
      <c r="J14" s="88"/>
      <c r="K14" s="89"/>
      <c r="L14" s="86"/>
      <c r="M14" s="86"/>
      <c r="N14" s="90">
        <v>7.67</v>
      </c>
      <c r="O14" s="91"/>
      <c r="P14" s="108">
        <f>5.69/250</f>
        <v>0.022760000000000002</v>
      </c>
      <c r="Q14" s="123"/>
      <c r="R14" s="93"/>
      <c r="S14" s="93"/>
      <c r="T14" s="94" t="s">
        <v>500</v>
      </c>
      <c r="U14" s="85">
        <f t="shared" si="0"/>
        <v>0.0102026496</v>
      </c>
      <c r="V14" s="180"/>
      <c r="W14" s="180"/>
      <c r="X14" s="180"/>
      <c r="Y14" s="180"/>
    </row>
    <row r="15" spans="1:25" ht="30" customHeight="1">
      <c r="A15" s="95" t="s">
        <v>12</v>
      </c>
      <c r="B15" s="96" t="s">
        <v>473</v>
      </c>
      <c r="C15" s="96" t="s">
        <v>5</v>
      </c>
      <c r="D15" s="97" t="s">
        <v>5</v>
      </c>
      <c r="E15" s="98">
        <v>0.0047536666666666665</v>
      </c>
      <c r="F15" s="99"/>
      <c r="G15" s="120">
        <f>N15/1000</f>
        <v>0.0078</v>
      </c>
      <c r="H15" s="121"/>
      <c r="I15" s="121"/>
      <c r="J15" s="121"/>
      <c r="K15" s="122"/>
      <c r="L15" s="109"/>
      <c r="M15" s="109"/>
      <c r="N15" s="110">
        <v>7.8</v>
      </c>
      <c r="O15" s="111"/>
      <c r="P15" s="112">
        <f>5.69/250</f>
        <v>0.022760000000000002</v>
      </c>
      <c r="Q15" s="101"/>
      <c r="R15" s="101"/>
      <c r="S15" s="101"/>
      <c r="T15" s="102" t="s">
        <v>501</v>
      </c>
      <c r="U15" s="98">
        <f t="shared" si="0"/>
        <v>0.005741003233333333</v>
      </c>
      <c r="V15" s="180"/>
      <c r="W15" s="180"/>
      <c r="X15" s="180"/>
      <c r="Y15" s="180"/>
    </row>
    <row r="16" spans="1:25" ht="30" customHeight="1">
      <c r="A16" s="82" t="s">
        <v>13</v>
      </c>
      <c r="B16" s="83" t="s">
        <v>5</v>
      </c>
      <c r="C16" s="83" t="s">
        <v>14</v>
      </c>
      <c r="D16" s="84" t="s">
        <v>4</v>
      </c>
      <c r="E16" s="85">
        <v>0.33</v>
      </c>
      <c r="F16" s="86"/>
      <c r="G16" s="87"/>
      <c r="H16" s="88"/>
      <c r="I16" s="88"/>
      <c r="J16" s="88"/>
      <c r="K16" s="89"/>
      <c r="L16" s="86"/>
      <c r="M16" s="86"/>
      <c r="N16" s="90"/>
      <c r="O16" s="91"/>
      <c r="P16" s="108"/>
      <c r="Q16" s="93"/>
      <c r="R16" s="93"/>
      <c r="S16" s="93"/>
      <c r="T16" s="94" t="s">
        <v>496</v>
      </c>
      <c r="U16" s="85">
        <f t="shared" si="0"/>
        <v>0.39854100000000003</v>
      </c>
      <c r="V16" s="180"/>
      <c r="W16" s="180"/>
      <c r="X16" s="180"/>
      <c r="Y16" s="180"/>
    </row>
    <row r="17" spans="1:25" ht="30" customHeight="1">
      <c r="A17" s="95" t="s">
        <v>15</v>
      </c>
      <c r="B17" s="96" t="s">
        <v>5</v>
      </c>
      <c r="C17" s="96" t="s">
        <v>14</v>
      </c>
      <c r="D17" s="97" t="s">
        <v>4</v>
      </c>
      <c r="E17" s="98">
        <v>0.073048</v>
      </c>
      <c r="F17" s="99"/>
      <c r="G17" s="120"/>
      <c r="H17" s="121"/>
      <c r="I17" s="121"/>
      <c r="J17" s="121"/>
      <c r="K17" s="122"/>
      <c r="L17" s="109"/>
      <c r="M17" s="109"/>
      <c r="N17" s="110"/>
      <c r="O17" s="111"/>
      <c r="P17" s="112">
        <f>8.57/125</f>
        <v>0.06856</v>
      </c>
      <c r="Q17" s="101"/>
      <c r="R17" s="101"/>
      <c r="S17" s="101"/>
      <c r="T17" s="102" t="s">
        <v>502</v>
      </c>
      <c r="U17" s="98">
        <f t="shared" si="0"/>
        <v>0.0882200696</v>
      </c>
      <c r="V17" s="180"/>
      <c r="W17" s="180"/>
      <c r="X17" s="180"/>
      <c r="Y17" s="180"/>
    </row>
    <row r="18" spans="1:25" ht="30" customHeight="1">
      <c r="A18" s="82" t="s">
        <v>16</v>
      </c>
      <c r="B18" s="83" t="s">
        <v>5</v>
      </c>
      <c r="C18" s="83" t="s">
        <v>14</v>
      </c>
      <c r="D18" s="84" t="s">
        <v>4</v>
      </c>
      <c r="E18" s="85">
        <v>0.03688</v>
      </c>
      <c r="F18" s="86"/>
      <c r="G18" s="87"/>
      <c r="H18" s="88"/>
      <c r="I18" s="88"/>
      <c r="J18" s="88"/>
      <c r="K18" s="89"/>
      <c r="L18" s="86"/>
      <c r="M18" s="86"/>
      <c r="N18" s="90"/>
      <c r="O18" s="91"/>
      <c r="P18" s="108"/>
      <c r="Q18" s="93"/>
      <c r="R18" s="93"/>
      <c r="S18" s="93"/>
      <c r="T18" s="94" t="s">
        <v>496</v>
      </c>
      <c r="U18" s="85">
        <f t="shared" si="0"/>
        <v>0.044539976</v>
      </c>
      <c r="V18" s="180"/>
      <c r="W18" s="180"/>
      <c r="X18" s="180"/>
      <c r="Y18" s="180"/>
    </row>
    <row r="19" spans="1:25" ht="30" customHeight="1">
      <c r="A19" s="95" t="s">
        <v>17</v>
      </c>
      <c r="B19" s="96" t="s">
        <v>5</v>
      </c>
      <c r="C19" s="96" t="s">
        <v>14</v>
      </c>
      <c r="D19" s="97" t="s">
        <v>4</v>
      </c>
      <c r="E19" s="98">
        <v>0.0180315</v>
      </c>
      <c r="F19" s="99"/>
      <c r="G19" s="120"/>
      <c r="H19" s="121"/>
      <c r="I19" s="121"/>
      <c r="J19" s="121"/>
      <c r="K19" s="122"/>
      <c r="L19" s="109"/>
      <c r="M19" s="109"/>
      <c r="N19" s="110"/>
      <c r="O19" s="111"/>
      <c r="P19" s="112">
        <f>6.36/125</f>
        <v>0.05088</v>
      </c>
      <c r="Q19" s="101"/>
      <c r="R19" s="101"/>
      <c r="S19" s="101"/>
      <c r="T19" s="102" t="s">
        <v>503</v>
      </c>
      <c r="U19" s="98">
        <f t="shared" si="0"/>
        <v>0.02177664255</v>
      </c>
      <c r="V19" s="180"/>
      <c r="W19" s="180"/>
      <c r="X19" s="180"/>
      <c r="Y19" s="180"/>
    </row>
    <row r="20" spans="1:25" ht="30" customHeight="1">
      <c r="A20" s="82" t="s">
        <v>18</v>
      </c>
      <c r="B20" s="83" t="s">
        <v>5</v>
      </c>
      <c r="C20" s="83" t="s">
        <v>19</v>
      </c>
      <c r="D20" s="84" t="s">
        <v>5</v>
      </c>
      <c r="E20" s="85">
        <v>0.016255000000000002</v>
      </c>
      <c r="F20" s="86"/>
      <c r="G20" s="87"/>
      <c r="H20" s="88"/>
      <c r="I20" s="88"/>
      <c r="J20" s="88"/>
      <c r="K20" s="89"/>
      <c r="L20" s="86"/>
      <c r="M20" s="86"/>
      <c r="N20" s="90"/>
      <c r="O20" s="91"/>
      <c r="P20" s="108">
        <f>5.6/100</f>
        <v>0.055999999999999994</v>
      </c>
      <c r="Q20" s="93"/>
      <c r="R20" s="93"/>
      <c r="S20" s="93"/>
      <c r="T20" s="94" t="s">
        <v>504</v>
      </c>
      <c r="U20" s="85">
        <f t="shared" si="0"/>
        <v>0.019631163500000003</v>
      </c>
      <c r="V20" s="180"/>
      <c r="W20" s="180"/>
      <c r="X20" s="180"/>
      <c r="Y20" s="180"/>
    </row>
    <row r="21" spans="1:25" ht="30" customHeight="1">
      <c r="A21" s="95" t="s">
        <v>20</v>
      </c>
      <c r="B21" s="96" t="s">
        <v>5</v>
      </c>
      <c r="C21" s="96" t="s">
        <v>5</v>
      </c>
      <c r="D21" s="97" t="s">
        <v>5</v>
      </c>
      <c r="E21" s="98">
        <v>0.033467</v>
      </c>
      <c r="F21" s="99"/>
      <c r="G21" s="100"/>
      <c r="H21" s="101"/>
      <c r="I21" s="101"/>
      <c r="J21" s="101"/>
      <c r="K21" s="102"/>
      <c r="L21" s="109"/>
      <c r="M21" s="109"/>
      <c r="N21" s="110"/>
      <c r="O21" s="111"/>
      <c r="P21" s="112">
        <f>15.84/100</f>
        <v>0.15839999999999999</v>
      </c>
      <c r="Q21" s="101"/>
      <c r="R21" s="101"/>
      <c r="S21" s="101"/>
      <c r="T21" s="102" t="s">
        <v>505</v>
      </c>
      <c r="U21" s="98">
        <f t="shared" si="0"/>
        <v>0.0404180959</v>
      </c>
      <c r="V21" s="180"/>
      <c r="W21" s="180"/>
      <c r="X21" s="180"/>
      <c r="Y21" s="180"/>
    </row>
    <row r="22" spans="1:25" ht="35.25" customHeight="1">
      <c r="A22" s="82" t="s">
        <v>21</v>
      </c>
      <c r="B22" s="83" t="s">
        <v>126</v>
      </c>
      <c r="C22" s="83" t="s">
        <v>19</v>
      </c>
      <c r="D22" s="84" t="s">
        <v>4</v>
      </c>
      <c r="E22" s="85">
        <v>14.241</v>
      </c>
      <c r="F22" s="86"/>
      <c r="G22" s="107"/>
      <c r="H22" s="93"/>
      <c r="I22" s="93"/>
      <c r="J22" s="93"/>
      <c r="K22" s="94"/>
      <c r="L22" s="86"/>
      <c r="M22" s="86"/>
      <c r="N22" s="90"/>
      <c r="O22" s="91"/>
      <c r="P22" s="108"/>
      <c r="Q22" s="93"/>
      <c r="R22" s="93"/>
      <c r="S22" s="93"/>
      <c r="T22" s="94"/>
      <c r="U22" s="85">
        <f t="shared" si="0"/>
        <v>17.1988557</v>
      </c>
      <c r="V22" s="180"/>
      <c r="W22" s="180"/>
      <c r="X22" s="180"/>
      <c r="Y22" s="180"/>
    </row>
    <row r="23" spans="1:25" ht="35.25" customHeight="1">
      <c r="A23" s="95" t="s">
        <v>22</v>
      </c>
      <c r="B23" s="96" t="s">
        <v>126</v>
      </c>
      <c r="C23" s="96" t="s">
        <v>19</v>
      </c>
      <c r="D23" s="97" t="s">
        <v>4</v>
      </c>
      <c r="E23" s="98">
        <v>8.010833333333332</v>
      </c>
      <c r="F23" s="99"/>
      <c r="G23" s="100">
        <v>14.17</v>
      </c>
      <c r="H23" s="101"/>
      <c r="I23" s="101"/>
      <c r="J23" s="101"/>
      <c r="K23" s="102"/>
      <c r="L23" s="109"/>
      <c r="M23" s="109"/>
      <c r="N23" s="110"/>
      <c r="O23" s="111"/>
      <c r="P23" s="112">
        <v>15.75</v>
      </c>
      <c r="Q23" s="101">
        <v>60.89</v>
      </c>
      <c r="R23" s="101"/>
      <c r="S23" s="101"/>
      <c r="T23" s="102"/>
      <c r="U23" s="98">
        <f t="shared" si="0"/>
        <v>9.674683416666666</v>
      </c>
      <c r="V23" s="180"/>
      <c r="W23" s="180"/>
      <c r="X23" s="180"/>
      <c r="Y23" s="180"/>
    </row>
    <row r="24" spans="1:25" ht="35.25" customHeight="1">
      <c r="A24" s="82" t="s">
        <v>23</v>
      </c>
      <c r="B24" s="83" t="s">
        <v>126</v>
      </c>
      <c r="C24" s="83" t="s">
        <v>19</v>
      </c>
      <c r="D24" s="84" t="s">
        <v>4</v>
      </c>
      <c r="E24" s="85">
        <v>8.9984</v>
      </c>
      <c r="F24" s="124" t="s">
        <v>552</v>
      </c>
      <c r="G24" s="107">
        <v>16.32</v>
      </c>
      <c r="H24" s="93"/>
      <c r="I24" s="93"/>
      <c r="J24" s="93"/>
      <c r="K24" s="94"/>
      <c r="L24" s="125"/>
      <c r="M24" s="125"/>
      <c r="N24" s="126"/>
      <c r="O24" s="127" t="s">
        <v>506</v>
      </c>
      <c r="P24" s="108">
        <v>15.25</v>
      </c>
      <c r="Q24" s="93">
        <v>69.97</v>
      </c>
      <c r="R24" s="93"/>
      <c r="S24" s="93"/>
      <c r="T24" s="94"/>
      <c r="U24" s="85">
        <f t="shared" si="0"/>
        <v>10.867367680000001</v>
      </c>
      <c r="V24" s="180"/>
      <c r="W24" s="180"/>
      <c r="X24" s="180"/>
      <c r="Y24" s="180"/>
    </row>
    <row r="25" spans="1:25" ht="30" customHeight="1">
      <c r="A25" s="95" t="s">
        <v>24</v>
      </c>
      <c r="B25" s="96"/>
      <c r="C25" s="96"/>
      <c r="D25" s="97"/>
      <c r="E25" s="98">
        <v>0.0446</v>
      </c>
      <c r="F25" s="99"/>
      <c r="G25" s="100">
        <f>K25/50</f>
        <v>0.096</v>
      </c>
      <c r="H25" s="101"/>
      <c r="I25" s="101"/>
      <c r="J25" s="101"/>
      <c r="K25" s="128">
        <v>4.8</v>
      </c>
      <c r="L25" s="109"/>
      <c r="M25" s="109"/>
      <c r="N25" s="110"/>
      <c r="O25" s="111"/>
      <c r="P25" s="112">
        <f>5.32/50</f>
        <v>0.10640000000000001</v>
      </c>
      <c r="Q25" s="101"/>
      <c r="R25" s="101"/>
      <c r="S25" s="101"/>
      <c r="T25" s="102" t="s">
        <v>507</v>
      </c>
      <c r="U25" s="98">
        <f t="shared" si="0"/>
        <v>0.05386342</v>
      </c>
      <c r="V25" s="180"/>
      <c r="W25" s="180"/>
      <c r="X25" s="180"/>
      <c r="Y25" s="180"/>
    </row>
    <row r="26" spans="1:25" ht="30" customHeight="1">
      <c r="A26" s="82" t="s">
        <v>25</v>
      </c>
      <c r="B26" s="83" t="s">
        <v>5</v>
      </c>
      <c r="C26" s="83" t="s">
        <v>5</v>
      </c>
      <c r="D26" s="84" t="s">
        <v>5</v>
      </c>
      <c r="E26" s="85">
        <v>0.001623</v>
      </c>
      <c r="F26" s="86"/>
      <c r="G26" s="107"/>
      <c r="H26" s="93"/>
      <c r="I26" s="93"/>
      <c r="J26" s="93"/>
      <c r="K26" s="94"/>
      <c r="L26" s="86"/>
      <c r="M26" s="86"/>
      <c r="N26" s="90"/>
      <c r="O26" s="91"/>
      <c r="P26" s="108">
        <f>5.91/100</f>
        <v>0.0591</v>
      </c>
      <c r="Q26" s="93"/>
      <c r="R26" s="93"/>
      <c r="S26" s="93"/>
      <c r="T26" s="94" t="s">
        <v>508</v>
      </c>
      <c r="U26" s="85">
        <f t="shared" si="0"/>
        <v>0.0019600971</v>
      </c>
      <c r="V26" s="180"/>
      <c r="W26" s="180"/>
      <c r="X26" s="180"/>
      <c r="Y26" s="180"/>
    </row>
    <row r="27" spans="1:25" ht="30" customHeight="1">
      <c r="A27" s="95" t="s">
        <v>26</v>
      </c>
      <c r="B27" s="96" t="s">
        <v>5</v>
      </c>
      <c r="C27" s="96" t="s">
        <v>5</v>
      </c>
      <c r="D27" s="97" t="s">
        <v>4</v>
      </c>
      <c r="E27" s="98">
        <v>0.0514975</v>
      </c>
      <c r="F27" s="99"/>
      <c r="G27" s="100">
        <v>0.145</v>
      </c>
      <c r="H27" s="101"/>
      <c r="I27" s="101"/>
      <c r="J27" s="101"/>
      <c r="K27" s="102"/>
      <c r="L27" s="109">
        <v>14.5</v>
      </c>
      <c r="M27" s="109"/>
      <c r="N27" s="110"/>
      <c r="O27" s="111"/>
      <c r="P27" s="101">
        <v>0.1277</v>
      </c>
      <c r="Q27" s="129"/>
      <c r="R27" s="101"/>
      <c r="S27" s="101"/>
      <c r="T27" s="102" t="s">
        <v>509</v>
      </c>
      <c r="U27" s="98">
        <f t="shared" si="0"/>
        <v>0.06219353075</v>
      </c>
      <c r="V27" s="180"/>
      <c r="W27" s="180"/>
      <c r="X27" s="180"/>
      <c r="Y27" s="180"/>
    </row>
    <row r="28" spans="1:25" ht="30" customHeight="1">
      <c r="A28" s="82" t="s">
        <v>27</v>
      </c>
      <c r="B28" s="83"/>
      <c r="C28" s="84"/>
      <c r="D28" s="84"/>
      <c r="E28" s="85">
        <v>0.0030116666666666664</v>
      </c>
      <c r="F28" s="86"/>
      <c r="G28" s="107">
        <f>M28/250</f>
        <v>0.00856</v>
      </c>
      <c r="H28" s="93"/>
      <c r="I28" s="93"/>
      <c r="J28" s="93"/>
      <c r="K28" s="94"/>
      <c r="L28" s="86"/>
      <c r="M28" s="86">
        <v>2.14</v>
      </c>
      <c r="N28" s="90">
        <v>8.06</v>
      </c>
      <c r="O28" s="91"/>
      <c r="P28" s="108">
        <f>2.95/250</f>
        <v>0.011800000000000001</v>
      </c>
      <c r="Q28" s="93"/>
      <c r="R28" s="93"/>
      <c r="S28" s="93"/>
      <c r="T28" s="94" t="s">
        <v>510</v>
      </c>
      <c r="U28" s="85">
        <f t="shared" si="0"/>
        <v>0.003637189833333333</v>
      </c>
      <c r="V28" s="180"/>
      <c r="W28" s="180"/>
      <c r="X28" s="180"/>
      <c r="Y28" s="180"/>
    </row>
    <row r="29" spans="1:25" ht="30" customHeight="1">
      <c r="A29" s="130" t="s">
        <v>418</v>
      </c>
      <c r="B29" s="113"/>
      <c r="C29" s="114"/>
      <c r="D29" s="114"/>
      <c r="E29" s="115"/>
      <c r="F29" s="116"/>
      <c r="G29" s="131"/>
      <c r="H29" s="132"/>
      <c r="I29" s="132"/>
      <c r="J29" s="132"/>
      <c r="K29" s="133"/>
      <c r="L29" s="109"/>
      <c r="M29" s="109"/>
      <c r="N29" s="110"/>
      <c r="O29" s="111"/>
      <c r="P29" s="134">
        <f>17.41/250</f>
        <v>0.06964000000000001</v>
      </c>
      <c r="Q29" s="132"/>
      <c r="R29" s="132"/>
      <c r="S29" s="132"/>
      <c r="T29" s="133" t="s">
        <v>493</v>
      </c>
      <c r="U29" s="115"/>
      <c r="V29" s="180"/>
      <c r="W29" s="180"/>
      <c r="X29" s="180"/>
      <c r="Y29" s="180"/>
    </row>
    <row r="30" spans="1:25" ht="30" customHeight="1">
      <c r="A30" s="82" t="s">
        <v>148</v>
      </c>
      <c r="B30" s="83" t="s">
        <v>5</v>
      </c>
      <c r="C30" s="83" t="s">
        <v>5</v>
      </c>
      <c r="D30" s="84" t="s">
        <v>5</v>
      </c>
      <c r="E30" s="85"/>
      <c r="F30" s="86"/>
      <c r="G30" s="107"/>
      <c r="H30" s="93"/>
      <c r="I30" s="93"/>
      <c r="J30" s="93"/>
      <c r="K30" s="94"/>
      <c r="L30" s="86"/>
      <c r="M30" s="86"/>
      <c r="N30" s="90"/>
      <c r="O30" s="91"/>
      <c r="P30" s="108"/>
      <c r="Q30" s="93"/>
      <c r="R30" s="93"/>
      <c r="S30" s="93"/>
      <c r="T30" s="94"/>
      <c r="U30" s="85"/>
      <c r="V30" s="180"/>
      <c r="W30" s="180"/>
      <c r="X30" s="180"/>
      <c r="Y30" s="180"/>
    </row>
    <row r="31" spans="1:25" ht="30" customHeight="1">
      <c r="A31" s="130" t="s">
        <v>425</v>
      </c>
      <c r="B31" s="113" t="s">
        <v>5</v>
      </c>
      <c r="C31" s="113" t="s">
        <v>5</v>
      </c>
      <c r="D31" s="114" t="s">
        <v>5</v>
      </c>
      <c r="E31" s="115"/>
      <c r="F31" s="116"/>
      <c r="G31" s="117"/>
      <c r="H31" s="118"/>
      <c r="I31" s="118"/>
      <c r="J31" s="118"/>
      <c r="K31" s="119"/>
      <c r="L31" s="109"/>
      <c r="M31" s="109"/>
      <c r="N31" s="110"/>
      <c r="O31" s="111"/>
      <c r="P31" s="134">
        <v>0.2349</v>
      </c>
      <c r="Q31" s="132"/>
      <c r="R31" s="132"/>
      <c r="S31" s="132"/>
      <c r="T31" s="133" t="s">
        <v>499</v>
      </c>
      <c r="U31" s="115"/>
      <c r="V31" s="180"/>
      <c r="W31" s="180"/>
      <c r="X31" s="180"/>
      <c r="Y31" s="180"/>
    </row>
    <row r="32" spans="1:25" ht="33.75" customHeight="1">
      <c r="A32" s="82" t="s">
        <v>28</v>
      </c>
      <c r="B32" s="83" t="s">
        <v>475</v>
      </c>
      <c r="C32" s="83" t="s">
        <v>5</v>
      </c>
      <c r="D32" s="84" t="s">
        <v>5</v>
      </c>
      <c r="E32" s="85">
        <v>0.019032</v>
      </c>
      <c r="F32" s="86"/>
      <c r="G32" s="87"/>
      <c r="H32" s="88"/>
      <c r="I32" s="88"/>
      <c r="J32" s="88"/>
      <c r="K32" s="89"/>
      <c r="L32" s="86"/>
      <c r="M32" s="86"/>
      <c r="N32" s="90"/>
      <c r="O32" s="91"/>
      <c r="P32" s="108">
        <f>6.35/250</f>
        <v>0.0254</v>
      </c>
      <c r="Q32" s="93"/>
      <c r="R32" s="93"/>
      <c r="S32" s="93"/>
      <c r="T32" s="94" t="s">
        <v>511</v>
      </c>
      <c r="U32" s="85">
        <f t="shared" si="0"/>
        <v>0.0229849464</v>
      </c>
      <c r="V32" s="180"/>
      <c r="W32" s="180"/>
      <c r="X32" s="180"/>
      <c r="Y32" s="180"/>
    </row>
    <row r="33" spans="1:25" ht="30" customHeight="1">
      <c r="A33" s="130" t="s">
        <v>29</v>
      </c>
      <c r="B33" s="113" t="s">
        <v>8</v>
      </c>
      <c r="C33" s="113" t="s">
        <v>5</v>
      </c>
      <c r="D33" s="114" t="s">
        <v>5</v>
      </c>
      <c r="E33" s="115">
        <v>0.009738</v>
      </c>
      <c r="F33" s="116"/>
      <c r="G33" s="117"/>
      <c r="H33" s="118"/>
      <c r="I33" s="118"/>
      <c r="J33" s="118"/>
      <c r="K33" s="119"/>
      <c r="L33" s="109"/>
      <c r="M33" s="109"/>
      <c r="N33" s="110"/>
      <c r="O33" s="80"/>
      <c r="P33" s="134">
        <v>0.2349</v>
      </c>
      <c r="Q33" s="132"/>
      <c r="R33" s="132"/>
      <c r="S33" s="132"/>
      <c r="T33" s="133" t="s">
        <v>512</v>
      </c>
      <c r="U33" s="115">
        <f t="shared" si="0"/>
        <v>0.0117605826</v>
      </c>
      <c r="V33" s="180"/>
      <c r="W33" s="180"/>
      <c r="X33" s="180"/>
      <c r="Y33" s="180"/>
    </row>
    <row r="34" spans="1:25" ht="30" customHeight="1">
      <c r="A34" s="82" t="s">
        <v>30</v>
      </c>
      <c r="B34" s="83" t="s">
        <v>8</v>
      </c>
      <c r="C34" s="83" t="s">
        <v>5</v>
      </c>
      <c r="D34" s="84" t="s">
        <v>5</v>
      </c>
      <c r="E34" s="85">
        <v>0.002918</v>
      </c>
      <c r="F34" s="86"/>
      <c r="G34" s="87"/>
      <c r="H34" s="88"/>
      <c r="I34" s="88"/>
      <c r="J34" s="88"/>
      <c r="K34" s="89"/>
      <c r="L34" s="86"/>
      <c r="M34" s="86"/>
      <c r="N34" s="90"/>
      <c r="O34" s="127"/>
      <c r="P34" s="108">
        <f>6.35/250</f>
        <v>0.0254</v>
      </c>
      <c r="Q34" s="93"/>
      <c r="R34" s="93"/>
      <c r="S34" s="93"/>
      <c r="T34" s="94" t="s">
        <v>513</v>
      </c>
      <c r="U34" s="85">
        <f t="shared" si="0"/>
        <v>0.0035240686</v>
      </c>
      <c r="V34" s="180"/>
      <c r="W34" s="180"/>
      <c r="X34" s="180"/>
      <c r="Y34" s="180"/>
    </row>
    <row r="35" spans="1:25" ht="30" customHeight="1">
      <c r="A35" s="130" t="s">
        <v>31</v>
      </c>
      <c r="B35" s="113" t="s">
        <v>8</v>
      </c>
      <c r="C35" s="113" t="s">
        <v>5</v>
      </c>
      <c r="D35" s="114" t="s">
        <v>5</v>
      </c>
      <c r="E35" s="115">
        <v>0.068793</v>
      </c>
      <c r="F35" s="116"/>
      <c r="G35" s="117"/>
      <c r="H35" s="118"/>
      <c r="I35" s="118"/>
      <c r="J35" s="118"/>
      <c r="K35" s="119"/>
      <c r="L35" s="109"/>
      <c r="M35" s="109"/>
      <c r="N35" s="110"/>
      <c r="O35" s="80"/>
      <c r="P35" s="104">
        <f>15.92/250</f>
        <v>0.06368</v>
      </c>
      <c r="Q35" s="132"/>
      <c r="R35" s="132"/>
      <c r="S35" s="132"/>
      <c r="T35" s="133" t="s">
        <v>514</v>
      </c>
      <c r="U35" s="115">
        <f t="shared" si="0"/>
        <v>0.0830813061</v>
      </c>
      <c r="V35" s="180"/>
      <c r="W35" s="180"/>
      <c r="X35" s="180"/>
      <c r="Y35" s="180"/>
    </row>
    <row r="36" spans="1:25" ht="36" customHeight="1">
      <c r="A36" s="82" t="s">
        <v>32</v>
      </c>
      <c r="B36" s="83" t="s">
        <v>5</v>
      </c>
      <c r="C36" s="83" t="s">
        <v>19</v>
      </c>
      <c r="D36" s="84" t="s">
        <v>5</v>
      </c>
      <c r="E36" s="85">
        <v>3.07</v>
      </c>
      <c r="F36" s="86"/>
      <c r="G36" s="87"/>
      <c r="H36" s="88"/>
      <c r="I36" s="88"/>
      <c r="J36" s="88"/>
      <c r="K36" s="89"/>
      <c r="L36" s="86"/>
      <c r="M36" s="86"/>
      <c r="N36" s="90"/>
      <c r="O36" s="91"/>
      <c r="P36" s="108">
        <f>Q36/5</f>
        <v>5.596</v>
      </c>
      <c r="Q36" s="93">
        <v>27.98</v>
      </c>
      <c r="R36" s="93"/>
      <c r="S36" s="93"/>
      <c r="T36" s="94"/>
      <c r="U36" s="85">
        <f t="shared" si="0"/>
        <v>3.707639</v>
      </c>
      <c r="V36" s="180"/>
      <c r="W36" s="180"/>
      <c r="X36" s="180"/>
      <c r="Y36" s="180"/>
    </row>
    <row r="37" spans="1:25" ht="30" customHeight="1">
      <c r="A37" s="130" t="s">
        <v>33</v>
      </c>
      <c r="B37" s="113" t="s">
        <v>127</v>
      </c>
      <c r="C37" s="113" t="s">
        <v>5</v>
      </c>
      <c r="D37" s="114" t="s">
        <v>5</v>
      </c>
      <c r="E37" s="115">
        <v>0.680587</v>
      </c>
      <c r="F37" s="116"/>
      <c r="G37" s="131"/>
      <c r="H37" s="132"/>
      <c r="I37" s="132"/>
      <c r="J37" s="132"/>
      <c r="K37" s="133"/>
      <c r="L37" s="109"/>
      <c r="M37" s="109"/>
      <c r="N37" s="110"/>
      <c r="O37" s="111"/>
      <c r="P37" s="134">
        <f>Q37/5</f>
        <v>1.226</v>
      </c>
      <c r="Q37" s="132">
        <v>6.13</v>
      </c>
      <c r="R37" s="132"/>
      <c r="S37" s="132"/>
      <c r="T37" s="133"/>
      <c r="U37" s="115">
        <f t="shared" si="0"/>
        <v>0.8219449199000001</v>
      </c>
      <c r="V37" s="180"/>
      <c r="W37" s="180"/>
      <c r="X37" s="180"/>
      <c r="Y37" s="180"/>
    </row>
    <row r="38" spans="1:25" ht="30" customHeight="1">
      <c r="A38" s="82" t="s">
        <v>34</v>
      </c>
      <c r="B38" s="83" t="s">
        <v>128</v>
      </c>
      <c r="C38" s="83" t="s">
        <v>5</v>
      </c>
      <c r="D38" s="84" t="s">
        <v>5</v>
      </c>
      <c r="E38" s="85">
        <v>2.3124</v>
      </c>
      <c r="F38" s="86"/>
      <c r="G38" s="87">
        <v>6.88</v>
      </c>
      <c r="H38" s="88"/>
      <c r="I38" s="88"/>
      <c r="J38" s="88"/>
      <c r="K38" s="89"/>
      <c r="L38" s="86"/>
      <c r="M38" s="86"/>
      <c r="N38" s="90"/>
      <c r="O38" s="91"/>
      <c r="P38" s="108">
        <v>5.98</v>
      </c>
      <c r="Q38" s="93"/>
      <c r="R38" s="93"/>
      <c r="S38" s="93"/>
      <c r="T38" s="94"/>
      <c r="U38" s="85">
        <f t="shared" si="0"/>
        <v>2.79268548</v>
      </c>
      <c r="V38" s="180"/>
      <c r="W38" s="180"/>
      <c r="X38" s="180"/>
      <c r="Y38" s="180"/>
    </row>
    <row r="39" spans="1:25" ht="30" customHeight="1">
      <c r="A39" s="130" t="s">
        <v>35</v>
      </c>
      <c r="B39" s="113" t="s">
        <v>128</v>
      </c>
      <c r="C39" s="113" t="s">
        <v>5</v>
      </c>
      <c r="D39" s="114" t="s">
        <v>5</v>
      </c>
      <c r="E39" s="115">
        <v>0.6923</v>
      </c>
      <c r="F39" s="116"/>
      <c r="G39" s="131"/>
      <c r="H39" s="132"/>
      <c r="I39" s="132"/>
      <c r="J39" s="132"/>
      <c r="K39" s="133"/>
      <c r="L39" s="109"/>
      <c r="M39" s="109"/>
      <c r="N39" s="110"/>
      <c r="O39" s="111"/>
      <c r="P39" s="134">
        <f>Q39/5</f>
        <v>1.5859999999999999</v>
      </c>
      <c r="Q39" s="132">
        <v>7.93</v>
      </c>
      <c r="R39" s="132"/>
      <c r="S39" s="132"/>
      <c r="T39" s="133"/>
      <c r="U39" s="115">
        <f t="shared" si="0"/>
        <v>0.83609071</v>
      </c>
      <c r="V39" s="180"/>
      <c r="W39" s="180"/>
      <c r="X39" s="180"/>
      <c r="Y39" s="180"/>
    </row>
    <row r="40" spans="1:25" ht="30" customHeight="1">
      <c r="A40" s="82" t="s">
        <v>36</v>
      </c>
      <c r="B40" s="83" t="s">
        <v>8</v>
      </c>
      <c r="C40" s="83" t="s">
        <v>5</v>
      </c>
      <c r="D40" s="84" t="s">
        <v>5</v>
      </c>
      <c r="E40" s="85">
        <v>0.57136</v>
      </c>
      <c r="F40" s="86"/>
      <c r="G40" s="107"/>
      <c r="H40" s="93"/>
      <c r="I40" s="93"/>
      <c r="J40" s="93"/>
      <c r="K40" s="94"/>
      <c r="L40" s="86"/>
      <c r="M40" s="86"/>
      <c r="N40" s="90"/>
      <c r="O40" s="91"/>
      <c r="P40" s="108">
        <f>S40/25</f>
        <v>1.064</v>
      </c>
      <c r="Q40" s="93"/>
      <c r="R40" s="93"/>
      <c r="S40" s="93">
        <v>26.6</v>
      </c>
      <c r="T40" s="94"/>
      <c r="U40" s="85">
        <f t="shared" si="0"/>
        <v>0.6900314719999999</v>
      </c>
      <c r="V40" s="180"/>
      <c r="W40" s="180"/>
      <c r="X40" s="180"/>
      <c r="Y40" s="180"/>
    </row>
    <row r="41" spans="1:25" ht="30" customHeight="1">
      <c r="A41" s="130" t="s">
        <v>37</v>
      </c>
      <c r="B41" s="113" t="s">
        <v>5</v>
      </c>
      <c r="C41" s="113" t="s">
        <v>5</v>
      </c>
      <c r="D41" s="114" t="s">
        <v>5</v>
      </c>
      <c r="E41" s="115">
        <v>10.782157</v>
      </c>
      <c r="F41" s="116"/>
      <c r="G41" s="131"/>
      <c r="H41" s="132"/>
      <c r="I41" s="132"/>
      <c r="J41" s="132"/>
      <c r="K41" s="133"/>
      <c r="L41" s="109"/>
      <c r="M41" s="109"/>
      <c r="N41" s="110"/>
      <c r="O41" s="111"/>
      <c r="P41" s="134"/>
      <c r="Q41" s="132"/>
      <c r="R41" s="132"/>
      <c r="S41" s="132"/>
      <c r="T41" s="133" t="s">
        <v>496</v>
      </c>
      <c r="U41" s="115">
        <f t="shared" si="0"/>
        <v>13.021611008899999</v>
      </c>
      <c r="V41" s="180"/>
      <c r="W41" s="180"/>
      <c r="X41" s="180"/>
      <c r="Y41" s="180"/>
    </row>
    <row r="42" spans="1:25" ht="30" customHeight="1">
      <c r="A42" s="82" t="s">
        <v>38</v>
      </c>
      <c r="B42" s="83" t="s">
        <v>471</v>
      </c>
      <c r="C42" s="83" t="s">
        <v>5</v>
      </c>
      <c r="D42" s="84" t="s">
        <v>5</v>
      </c>
      <c r="E42" s="85">
        <v>32.8325</v>
      </c>
      <c r="F42" s="86"/>
      <c r="G42" s="107"/>
      <c r="H42" s="93"/>
      <c r="I42" s="93"/>
      <c r="J42" s="93"/>
      <c r="K42" s="94"/>
      <c r="L42" s="86"/>
      <c r="M42" s="86"/>
      <c r="N42" s="90"/>
      <c r="O42" s="91" t="s">
        <v>515</v>
      </c>
      <c r="P42" s="108">
        <f>37.6*2</f>
        <v>75.2</v>
      </c>
      <c r="Q42" s="94"/>
      <c r="R42" s="93"/>
      <c r="S42" s="93"/>
      <c r="T42" s="94"/>
      <c r="U42" s="85">
        <f t="shared" si="0"/>
        <v>39.651810250000004</v>
      </c>
      <c r="V42" s="180"/>
      <c r="W42" s="180"/>
      <c r="X42" s="180"/>
      <c r="Y42" s="180"/>
    </row>
    <row r="43" spans="1:25" ht="33.75" customHeight="1">
      <c r="A43" s="130" t="s">
        <v>39</v>
      </c>
      <c r="B43" s="113" t="s">
        <v>5</v>
      </c>
      <c r="C43" s="113" t="s">
        <v>19</v>
      </c>
      <c r="D43" s="114" t="s">
        <v>5</v>
      </c>
      <c r="E43" s="115">
        <v>24.693</v>
      </c>
      <c r="F43" s="116"/>
      <c r="G43" s="131"/>
      <c r="H43" s="132"/>
      <c r="I43" s="132"/>
      <c r="J43" s="132"/>
      <c r="K43" s="133"/>
      <c r="L43" s="109"/>
      <c r="M43" s="109"/>
      <c r="N43" s="110"/>
      <c r="O43" s="111"/>
      <c r="P43" s="134">
        <v>30.14</v>
      </c>
      <c r="Q43" s="132"/>
      <c r="R43" s="132"/>
      <c r="S43" s="132"/>
      <c r="T43" s="133"/>
      <c r="U43" s="115">
        <f t="shared" si="0"/>
        <v>29.821736100000003</v>
      </c>
      <c r="V43" s="180"/>
      <c r="W43" s="180"/>
      <c r="X43" s="180"/>
      <c r="Y43" s="180"/>
    </row>
    <row r="44" spans="1:25" ht="33.75" customHeight="1">
      <c r="A44" s="82" t="s">
        <v>426</v>
      </c>
      <c r="B44" s="83" t="s">
        <v>149</v>
      </c>
      <c r="C44" s="83" t="s">
        <v>14</v>
      </c>
      <c r="D44" s="84" t="s">
        <v>4</v>
      </c>
      <c r="E44" s="85">
        <v>16.3</v>
      </c>
      <c r="F44" s="86"/>
      <c r="G44" s="107"/>
      <c r="H44" s="93"/>
      <c r="I44" s="93"/>
      <c r="J44" s="93"/>
      <c r="K44" s="94"/>
      <c r="L44" s="125"/>
      <c r="M44" s="125"/>
      <c r="N44" s="126"/>
      <c r="O44" s="127"/>
      <c r="P44" s="108">
        <v>30.55</v>
      </c>
      <c r="Q44" s="93"/>
      <c r="R44" s="93"/>
      <c r="S44" s="93"/>
      <c r="T44" s="94"/>
      <c r="U44" s="85">
        <f t="shared" si="0"/>
        <v>19.68551</v>
      </c>
      <c r="V44" s="180"/>
      <c r="W44" s="180"/>
      <c r="X44" s="180"/>
      <c r="Y44" s="180"/>
    </row>
    <row r="45" spans="1:25" ht="30" customHeight="1">
      <c r="A45" s="130" t="s">
        <v>40</v>
      </c>
      <c r="B45" s="113" t="s">
        <v>5</v>
      </c>
      <c r="C45" s="113" t="s">
        <v>5</v>
      </c>
      <c r="D45" s="114" t="s">
        <v>5</v>
      </c>
      <c r="E45" s="115">
        <v>1.105862</v>
      </c>
      <c r="F45" s="116"/>
      <c r="G45" s="131"/>
      <c r="H45" s="132"/>
      <c r="I45" s="132"/>
      <c r="J45" s="132"/>
      <c r="K45" s="133"/>
      <c r="L45" s="109"/>
      <c r="M45" s="109"/>
      <c r="N45" s="110"/>
      <c r="O45" s="111"/>
      <c r="P45" s="134"/>
      <c r="Q45" s="132"/>
      <c r="R45" s="132"/>
      <c r="S45" s="132"/>
      <c r="T45" s="133" t="s">
        <v>496</v>
      </c>
      <c r="U45" s="115">
        <f t="shared" si="0"/>
        <v>1.3355495374</v>
      </c>
      <c r="V45" s="180"/>
      <c r="W45" s="180"/>
      <c r="X45" s="180"/>
      <c r="Y45" s="180"/>
    </row>
    <row r="46" spans="1:25" ht="39" customHeight="1">
      <c r="A46" s="82" t="s">
        <v>41</v>
      </c>
      <c r="B46" s="83" t="s">
        <v>5</v>
      </c>
      <c r="C46" s="83" t="s">
        <v>42</v>
      </c>
      <c r="D46" s="84" t="s">
        <v>43</v>
      </c>
      <c r="E46" s="85">
        <v>0.093908</v>
      </c>
      <c r="F46" s="86"/>
      <c r="G46" s="87">
        <f>J46/25</f>
        <v>0.1424</v>
      </c>
      <c r="H46" s="88"/>
      <c r="I46" s="88"/>
      <c r="J46" s="88">
        <v>3.56</v>
      </c>
      <c r="K46" s="89"/>
      <c r="L46" s="86"/>
      <c r="M46" s="86"/>
      <c r="N46" s="90"/>
      <c r="O46" s="91"/>
      <c r="P46" s="108">
        <f>S46/25</f>
        <v>0.1748</v>
      </c>
      <c r="Q46" s="93"/>
      <c r="R46" s="93"/>
      <c r="S46" s="93">
        <v>4.37</v>
      </c>
      <c r="T46" s="94" t="s">
        <v>516</v>
      </c>
      <c r="U46" s="85">
        <f t="shared" si="0"/>
        <v>0.1134126916</v>
      </c>
      <c r="V46" s="180"/>
      <c r="W46" s="180"/>
      <c r="X46" s="180"/>
      <c r="Y46" s="180"/>
    </row>
    <row r="47" spans="1:25" ht="39" customHeight="1">
      <c r="A47" s="130" t="s">
        <v>427</v>
      </c>
      <c r="B47" s="113" t="s">
        <v>577</v>
      </c>
      <c r="C47" s="113" t="s">
        <v>19</v>
      </c>
      <c r="D47" s="114" t="s">
        <v>4</v>
      </c>
      <c r="E47" s="115">
        <v>11.457343</v>
      </c>
      <c r="F47" s="124" t="s">
        <v>553</v>
      </c>
      <c r="G47" s="131">
        <f>11.49*2</f>
        <v>22.98</v>
      </c>
      <c r="H47" s="132"/>
      <c r="I47" s="132"/>
      <c r="J47" s="132"/>
      <c r="K47" s="133"/>
      <c r="L47" s="135"/>
      <c r="M47" s="135"/>
      <c r="N47" s="136"/>
      <c r="O47" s="137" t="s">
        <v>517</v>
      </c>
      <c r="P47" s="134">
        <v>17.72</v>
      </c>
      <c r="Q47" s="132"/>
      <c r="R47" s="132"/>
      <c r="S47" s="132"/>
      <c r="T47" s="133"/>
      <c r="U47" s="115">
        <f t="shared" si="0"/>
        <v>13.8370331411</v>
      </c>
      <c r="V47" s="180"/>
      <c r="W47" s="180"/>
      <c r="X47" s="180"/>
      <c r="Y47" s="180"/>
    </row>
    <row r="48" spans="1:25" ht="30" customHeight="1">
      <c r="A48" s="82" t="s">
        <v>44</v>
      </c>
      <c r="B48" s="83" t="s">
        <v>480</v>
      </c>
      <c r="C48" s="83" t="s">
        <v>14</v>
      </c>
      <c r="D48" s="84" t="s">
        <v>4</v>
      </c>
      <c r="E48" s="85">
        <v>12.192</v>
      </c>
      <c r="F48" s="86"/>
      <c r="G48" s="107"/>
      <c r="H48" s="93"/>
      <c r="I48" s="93"/>
      <c r="J48" s="93"/>
      <c r="K48" s="94"/>
      <c r="L48" s="125"/>
      <c r="M48" s="125"/>
      <c r="N48" s="126"/>
      <c r="O48" s="127" t="s">
        <v>518</v>
      </c>
      <c r="P48" s="108">
        <f>23.86*2</f>
        <v>47.72</v>
      </c>
      <c r="Q48" s="93"/>
      <c r="R48" s="93"/>
      <c r="S48" s="93"/>
      <c r="T48" s="94"/>
      <c r="U48" s="85">
        <f t="shared" si="0"/>
        <v>14.7242784</v>
      </c>
      <c r="V48" s="180"/>
      <c r="W48" s="180"/>
      <c r="X48" s="180"/>
      <c r="Y48" s="180"/>
    </row>
    <row r="49" spans="1:25" ht="30" customHeight="1">
      <c r="A49" s="130" t="s">
        <v>45</v>
      </c>
      <c r="B49" s="113" t="s">
        <v>128</v>
      </c>
      <c r="C49" s="113" t="s">
        <v>5</v>
      </c>
      <c r="D49" s="114" t="s">
        <v>5</v>
      </c>
      <c r="E49" s="115">
        <v>0.113171</v>
      </c>
      <c r="F49" s="116"/>
      <c r="G49" s="131"/>
      <c r="H49" s="132"/>
      <c r="I49" s="132"/>
      <c r="J49" s="132"/>
      <c r="K49" s="133"/>
      <c r="L49" s="109"/>
      <c r="M49" s="109"/>
      <c r="N49" s="110"/>
      <c r="O49" s="111"/>
      <c r="P49" s="134"/>
      <c r="Q49" s="132"/>
      <c r="R49" s="132"/>
      <c r="S49" s="132"/>
      <c r="T49" s="133" t="s">
        <v>496</v>
      </c>
      <c r="U49" s="115">
        <f t="shared" si="0"/>
        <v>0.1366766167</v>
      </c>
      <c r="V49" s="180"/>
      <c r="W49" s="180"/>
      <c r="X49" s="180"/>
      <c r="Y49" s="180"/>
    </row>
    <row r="50" spans="1:25" ht="30" customHeight="1">
      <c r="A50" s="82" t="s">
        <v>46</v>
      </c>
      <c r="B50" s="83" t="s">
        <v>129</v>
      </c>
      <c r="C50" s="83" t="s">
        <v>5</v>
      </c>
      <c r="D50" s="84" t="s">
        <v>4</v>
      </c>
      <c r="E50" s="85">
        <v>0.155508</v>
      </c>
      <c r="F50" s="86"/>
      <c r="G50" s="107"/>
      <c r="H50" s="93"/>
      <c r="I50" s="93"/>
      <c r="J50" s="93"/>
      <c r="K50" s="94"/>
      <c r="L50" s="86"/>
      <c r="M50" s="86"/>
      <c r="N50" s="90"/>
      <c r="O50" s="91"/>
      <c r="P50" s="108"/>
      <c r="Q50" s="93"/>
      <c r="R50" s="93"/>
      <c r="S50" s="93"/>
      <c r="T50" s="94" t="s">
        <v>496</v>
      </c>
      <c r="U50" s="85">
        <f t="shared" si="0"/>
        <v>0.18780701160000002</v>
      </c>
      <c r="V50" s="180"/>
      <c r="W50" s="180"/>
      <c r="X50" s="180"/>
      <c r="Y50" s="180"/>
    </row>
    <row r="51" spans="1:25" ht="30" customHeight="1">
      <c r="A51" s="130" t="s">
        <v>47</v>
      </c>
      <c r="B51" s="113" t="s">
        <v>129</v>
      </c>
      <c r="C51" s="113" t="s">
        <v>5</v>
      </c>
      <c r="D51" s="114" t="s">
        <v>5</v>
      </c>
      <c r="E51" s="115">
        <v>0.0231</v>
      </c>
      <c r="F51" s="116"/>
      <c r="G51" s="131"/>
      <c r="H51" s="132"/>
      <c r="I51" s="132"/>
      <c r="J51" s="132"/>
      <c r="K51" s="133"/>
      <c r="L51" s="109"/>
      <c r="M51" s="109"/>
      <c r="N51" s="110"/>
      <c r="O51" s="111"/>
      <c r="P51" s="134"/>
      <c r="Q51" s="132"/>
      <c r="R51" s="132"/>
      <c r="S51" s="132"/>
      <c r="T51" s="133" t="s">
        <v>496</v>
      </c>
      <c r="U51" s="115">
        <f t="shared" si="0"/>
        <v>0.027897869999999998</v>
      </c>
      <c r="V51" s="180"/>
      <c r="W51" s="180"/>
      <c r="X51" s="180"/>
      <c r="Y51" s="180"/>
    </row>
    <row r="52" spans="1:25" ht="30" customHeight="1">
      <c r="A52" s="82" t="s">
        <v>48</v>
      </c>
      <c r="B52" s="83" t="s">
        <v>129</v>
      </c>
      <c r="C52" s="83" t="s">
        <v>5</v>
      </c>
      <c r="D52" s="84" t="s">
        <v>5</v>
      </c>
      <c r="E52" s="85">
        <v>0.369764</v>
      </c>
      <c r="F52" s="86"/>
      <c r="G52" s="87"/>
      <c r="H52" s="88"/>
      <c r="I52" s="88"/>
      <c r="J52" s="88"/>
      <c r="K52" s="89"/>
      <c r="L52" s="86"/>
      <c r="M52" s="86"/>
      <c r="N52" s="90"/>
      <c r="O52" s="91"/>
      <c r="P52" s="108">
        <f>Q52/5</f>
        <v>1.906</v>
      </c>
      <c r="Q52" s="93">
        <v>9.53</v>
      </c>
      <c r="R52" s="93"/>
      <c r="S52" s="93"/>
      <c r="T52" s="94"/>
      <c r="U52" s="85">
        <f t="shared" si="0"/>
        <v>0.4465639828</v>
      </c>
      <c r="V52" s="180"/>
      <c r="W52" s="180"/>
      <c r="X52" s="180"/>
      <c r="Y52" s="180"/>
    </row>
    <row r="53" spans="1:25" ht="30" customHeight="1">
      <c r="A53" s="130" t="s">
        <v>428</v>
      </c>
      <c r="B53" s="113" t="s">
        <v>5</v>
      </c>
      <c r="C53" s="113" t="s">
        <v>5</v>
      </c>
      <c r="D53" s="114" t="s">
        <v>5</v>
      </c>
      <c r="E53" s="110"/>
      <c r="F53" s="109"/>
      <c r="G53" s="117"/>
      <c r="H53" s="118"/>
      <c r="I53" s="118"/>
      <c r="J53" s="118"/>
      <c r="K53" s="119"/>
      <c r="L53" s="109"/>
      <c r="M53" s="109"/>
      <c r="N53" s="110"/>
      <c r="O53" s="111"/>
      <c r="P53" s="134">
        <f>9.71/250</f>
        <v>0.038840000000000006</v>
      </c>
      <c r="Q53" s="132"/>
      <c r="R53" s="132"/>
      <c r="S53" s="132"/>
      <c r="T53" s="133" t="s">
        <v>495</v>
      </c>
      <c r="U53" s="110"/>
      <c r="V53" s="180"/>
      <c r="W53" s="180"/>
      <c r="X53" s="180"/>
      <c r="Y53" s="180"/>
    </row>
    <row r="54" spans="1:25" ht="30" customHeight="1">
      <c r="A54" s="82" t="s">
        <v>479</v>
      </c>
      <c r="B54" s="83" t="s">
        <v>557</v>
      </c>
      <c r="C54" s="83" t="s">
        <v>556</v>
      </c>
      <c r="D54" s="84"/>
      <c r="E54" s="85">
        <v>1.229</v>
      </c>
      <c r="F54" s="86"/>
      <c r="G54" s="107">
        <f>H54/5</f>
        <v>1.6079999999999999</v>
      </c>
      <c r="H54" s="93">
        <v>8.04</v>
      </c>
      <c r="I54" s="93"/>
      <c r="J54" s="93"/>
      <c r="K54" s="94"/>
      <c r="L54" s="86"/>
      <c r="M54" s="86"/>
      <c r="N54" s="90"/>
      <c r="O54" s="91"/>
      <c r="P54" s="108">
        <f>Q54/5</f>
        <v>1.7420000000000002</v>
      </c>
      <c r="Q54" s="94">
        <v>8.71</v>
      </c>
      <c r="R54" s="138"/>
      <c r="S54" s="93"/>
      <c r="T54" s="94"/>
      <c r="U54" s="85">
        <f t="shared" si="0"/>
        <v>1.4842633</v>
      </c>
      <c r="V54" s="180"/>
      <c r="W54" s="180"/>
      <c r="X54" s="180"/>
      <c r="Y54" s="180"/>
    </row>
    <row r="55" spans="1:25" ht="30" customHeight="1">
      <c r="A55" s="130" t="s">
        <v>49</v>
      </c>
      <c r="B55" s="113" t="s">
        <v>130</v>
      </c>
      <c r="C55" s="113" t="s">
        <v>14</v>
      </c>
      <c r="D55" s="114" t="s">
        <v>4</v>
      </c>
      <c r="E55" s="115">
        <v>4.750655</v>
      </c>
      <c r="F55" s="116"/>
      <c r="G55" s="131">
        <v>6.71</v>
      </c>
      <c r="H55" s="132"/>
      <c r="I55" s="132"/>
      <c r="J55" s="132"/>
      <c r="K55" s="133"/>
      <c r="L55" s="109"/>
      <c r="M55" s="109"/>
      <c r="N55" s="110"/>
      <c r="O55" s="111"/>
      <c r="P55" s="134">
        <v>7.44</v>
      </c>
      <c r="Q55" s="132"/>
      <c r="R55" s="132"/>
      <c r="S55" s="132"/>
      <c r="T55" s="133"/>
      <c r="U55" s="115">
        <f t="shared" si="0"/>
        <v>5.7373660435</v>
      </c>
      <c r="V55" s="180"/>
      <c r="W55" s="180"/>
      <c r="X55" s="180"/>
      <c r="Y55" s="180"/>
    </row>
    <row r="56" spans="1:25" ht="30" customHeight="1">
      <c r="A56" s="82" t="s">
        <v>51</v>
      </c>
      <c r="B56" s="83" t="s">
        <v>5</v>
      </c>
      <c r="C56" s="83"/>
      <c r="D56" s="84" t="s">
        <v>5</v>
      </c>
      <c r="E56" s="85">
        <v>0.075547</v>
      </c>
      <c r="F56" s="86"/>
      <c r="G56" s="107"/>
      <c r="H56" s="93"/>
      <c r="I56" s="93"/>
      <c r="J56" s="93"/>
      <c r="K56" s="94"/>
      <c r="L56" s="86"/>
      <c r="M56" s="86"/>
      <c r="N56" s="90"/>
      <c r="O56" s="91"/>
      <c r="P56" s="108">
        <f>S56/25</f>
        <v>0.242</v>
      </c>
      <c r="Q56" s="93"/>
      <c r="R56" s="93"/>
      <c r="S56" s="93">
        <v>6.05</v>
      </c>
      <c r="T56" s="94"/>
      <c r="U56" s="85">
        <f t="shared" si="0"/>
        <v>0.0912381119</v>
      </c>
      <c r="V56" s="180"/>
      <c r="W56" s="180"/>
      <c r="X56" s="180"/>
      <c r="Y56" s="180"/>
    </row>
    <row r="57" spans="1:25" ht="30" customHeight="1">
      <c r="A57" s="130" t="s">
        <v>472</v>
      </c>
      <c r="B57" s="113"/>
      <c r="C57" s="113" t="s">
        <v>19</v>
      </c>
      <c r="D57" s="114" t="s">
        <v>4</v>
      </c>
      <c r="E57" s="115"/>
      <c r="F57" s="116"/>
      <c r="G57" s="131"/>
      <c r="H57" s="132"/>
      <c r="I57" s="132"/>
      <c r="J57" s="132"/>
      <c r="K57" s="133"/>
      <c r="L57" s="109"/>
      <c r="M57" s="109"/>
      <c r="N57" s="110"/>
      <c r="O57" s="111"/>
      <c r="P57" s="134"/>
      <c r="Q57" s="132"/>
      <c r="R57" s="132"/>
      <c r="S57" s="132"/>
      <c r="T57" s="133" t="s">
        <v>496</v>
      </c>
      <c r="U57" s="115"/>
      <c r="V57" s="180"/>
      <c r="W57" s="180"/>
      <c r="X57" s="180"/>
      <c r="Y57" s="180"/>
    </row>
    <row r="58" spans="1:25" ht="30" customHeight="1">
      <c r="A58" s="82" t="s">
        <v>52</v>
      </c>
      <c r="B58" s="83" t="s">
        <v>128</v>
      </c>
      <c r="C58" s="83" t="s">
        <v>5</v>
      </c>
      <c r="D58" s="84" t="s">
        <v>4</v>
      </c>
      <c r="E58" s="85">
        <v>2.937376</v>
      </c>
      <c r="F58" s="86"/>
      <c r="G58" s="107">
        <f>I58/10</f>
        <v>1.306</v>
      </c>
      <c r="H58" s="93"/>
      <c r="I58" s="93">
        <v>13.06</v>
      </c>
      <c r="J58" s="93"/>
      <c r="K58" s="94"/>
      <c r="L58" s="86"/>
      <c r="M58" s="86"/>
      <c r="N58" s="90"/>
      <c r="O58" s="91"/>
      <c r="P58" s="108">
        <v>4.59</v>
      </c>
      <c r="Q58" s="93"/>
      <c r="R58" s="93"/>
      <c r="S58" s="93"/>
      <c r="T58" s="94"/>
      <c r="U58" s="85">
        <f t="shared" si="0"/>
        <v>3.5474689952</v>
      </c>
      <c r="V58" s="180"/>
      <c r="W58" s="180"/>
      <c r="X58" s="180"/>
      <c r="Y58" s="180"/>
    </row>
    <row r="59" spans="1:25" ht="30" customHeight="1">
      <c r="A59" s="130" t="s">
        <v>150</v>
      </c>
      <c r="B59" s="113" t="s">
        <v>5</v>
      </c>
      <c r="C59" s="113" t="s">
        <v>5</v>
      </c>
      <c r="D59" s="114" t="s">
        <v>4</v>
      </c>
      <c r="E59" s="115">
        <v>1.44865</v>
      </c>
      <c r="F59" s="116"/>
      <c r="G59" s="131"/>
      <c r="H59" s="132"/>
      <c r="I59" s="132"/>
      <c r="J59" s="132"/>
      <c r="K59" s="133"/>
      <c r="L59" s="135"/>
      <c r="M59" s="135"/>
      <c r="N59" s="136"/>
      <c r="O59" s="137"/>
      <c r="P59" s="134">
        <f>Q59/10</f>
        <v>1.909</v>
      </c>
      <c r="Q59" s="132">
        <v>19.09</v>
      </c>
      <c r="R59" s="132"/>
      <c r="S59" s="132"/>
      <c r="T59" s="133"/>
      <c r="U59" s="115">
        <f t="shared" si="0"/>
        <v>1.749534605</v>
      </c>
      <c r="V59" s="180"/>
      <c r="W59" s="180"/>
      <c r="X59" s="180"/>
      <c r="Y59" s="180"/>
    </row>
    <row r="60" spans="1:25" ht="30" customHeight="1">
      <c r="A60" s="82" t="s">
        <v>53</v>
      </c>
      <c r="B60" s="83" t="s">
        <v>128</v>
      </c>
      <c r="C60" s="83" t="s">
        <v>5</v>
      </c>
      <c r="D60" s="84" t="s">
        <v>5</v>
      </c>
      <c r="E60" s="85">
        <v>2.566803</v>
      </c>
      <c r="F60" s="86"/>
      <c r="G60" s="107"/>
      <c r="H60" s="93"/>
      <c r="I60" s="93"/>
      <c r="J60" s="93"/>
      <c r="K60" s="94"/>
      <c r="L60" s="125"/>
      <c r="M60" s="125"/>
      <c r="N60" s="126"/>
      <c r="O60" s="127"/>
      <c r="P60" s="108">
        <f>Q60/5</f>
        <v>3.1079999999999997</v>
      </c>
      <c r="Q60" s="93">
        <v>15.54</v>
      </c>
      <c r="R60" s="93"/>
      <c r="S60" s="93"/>
      <c r="T60" s="94"/>
      <c r="U60" s="85">
        <f t="shared" si="0"/>
        <v>3.0999279831</v>
      </c>
      <c r="V60" s="180"/>
      <c r="W60" s="180"/>
      <c r="X60" s="180"/>
      <c r="Y60" s="180"/>
    </row>
    <row r="61" spans="1:25" ht="30" customHeight="1">
      <c r="A61" s="130" t="s">
        <v>54</v>
      </c>
      <c r="B61" s="113" t="s">
        <v>574</v>
      </c>
      <c r="C61" s="113" t="s">
        <v>19</v>
      </c>
      <c r="D61" s="114" t="s">
        <v>4</v>
      </c>
      <c r="E61" s="115">
        <v>0.251644</v>
      </c>
      <c r="F61" s="116"/>
      <c r="G61" s="131">
        <f>H61/5</f>
        <v>0.8625488815999999</v>
      </c>
      <c r="H61" s="139">
        <v>4.3127444079999995</v>
      </c>
      <c r="I61" s="139">
        <v>4.9986266511999995</v>
      </c>
      <c r="J61" s="139">
        <v>8.189018297599999</v>
      </c>
      <c r="K61" s="133"/>
      <c r="L61" s="135"/>
      <c r="M61" s="135"/>
      <c r="N61" s="136"/>
      <c r="O61" s="137"/>
      <c r="P61" s="134">
        <f>Q61/5</f>
        <v>0.9019999999999999</v>
      </c>
      <c r="Q61" s="132">
        <v>4.51</v>
      </c>
      <c r="R61" s="132">
        <v>5.65</v>
      </c>
      <c r="S61" s="132">
        <v>9.26</v>
      </c>
      <c r="T61" s="133" t="s">
        <v>519</v>
      </c>
      <c r="U61" s="115">
        <f t="shared" si="0"/>
        <v>0.30391045879999995</v>
      </c>
      <c r="V61" s="180"/>
      <c r="W61" s="180"/>
      <c r="X61" s="180"/>
      <c r="Y61" s="180"/>
    </row>
    <row r="62" spans="1:25" ht="30" customHeight="1">
      <c r="A62" s="82" t="s">
        <v>55</v>
      </c>
      <c r="B62" s="83" t="s">
        <v>8</v>
      </c>
      <c r="C62" s="83" t="s">
        <v>5</v>
      </c>
      <c r="D62" s="84" t="s">
        <v>4</v>
      </c>
      <c r="E62" s="85">
        <v>4.008654</v>
      </c>
      <c r="F62" s="86"/>
      <c r="G62" s="107"/>
      <c r="H62" s="93"/>
      <c r="I62" s="93"/>
      <c r="J62" s="93"/>
      <c r="K62" s="94"/>
      <c r="L62" s="125"/>
      <c r="M62" s="125"/>
      <c r="N62" s="126"/>
      <c r="O62" s="127"/>
      <c r="P62" s="108">
        <f>Q62/5</f>
        <v>9.712</v>
      </c>
      <c r="Q62" s="93">
        <v>48.56</v>
      </c>
      <c r="R62" s="93"/>
      <c r="S62" s="93"/>
      <c r="T62" s="94"/>
      <c r="U62" s="85">
        <f t="shared" si="0"/>
        <v>4.8412514358</v>
      </c>
      <c r="V62" s="180"/>
      <c r="W62" s="180"/>
      <c r="X62" s="180"/>
      <c r="Y62" s="180"/>
    </row>
    <row r="63" spans="1:25" ht="30" customHeight="1">
      <c r="A63" s="130" t="s">
        <v>56</v>
      </c>
      <c r="B63" s="113" t="s">
        <v>5</v>
      </c>
      <c r="C63" s="113" t="s">
        <v>125</v>
      </c>
      <c r="D63" s="114" t="s">
        <v>4</v>
      </c>
      <c r="E63" s="115">
        <v>1.465121</v>
      </c>
      <c r="F63" s="116"/>
      <c r="G63" s="131">
        <f>I63/10</f>
        <v>2.327</v>
      </c>
      <c r="H63" s="140"/>
      <c r="I63" s="132">
        <v>23.27</v>
      </c>
      <c r="J63" s="132"/>
      <c r="K63" s="133"/>
      <c r="L63" s="135"/>
      <c r="M63" s="135"/>
      <c r="N63" s="136"/>
      <c r="O63" s="137"/>
      <c r="P63" s="134">
        <f>S63/25</f>
        <v>2.1168</v>
      </c>
      <c r="Q63" s="132"/>
      <c r="R63" s="132"/>
      <c r="S63" s="132">
        <v>52.92</v>
      </c>
      <c r="T63" s="133"/>
      <c r="U63" s="115">
        <f t="shared" si="0"/>
        <v>1.7694266316999998</v>
      </c>
      <c r="V63" s="180"/>
      <c r="W63" s="180"/>
      <c r="X63" s="180"/>
      <c r="Y63" s="180"/>
    </row>
    <row r="64" spans="1:25" ht="30" customHeight="1">
      <c r="A64" s="82" t="s">
        <v>57</v>
      </c>
      <c r="B64" s="83" t="s">
        <v>58</v>
      </c>
      <c r="C64" s="83" t="s">
        <v>14</v>
      </c>
      <c r="D64" s="84" t="s">
        <v>43</v>
      </c>
      <c r="E64" s="85">
        <v>8.362002</v>
      </c>
      <c r="F64" s="86"/>
      <c r="G64" s="107"/>
      <c r="H64" s="93"/>
      <c r="I64" s="93"/>
      <c r="J64" s="93"/>
      <c r="K64" s="94"/>
      <c r="L64" s="125"/>
      <c r="M64" s="125"/>
      <c r="N64" s="126"/>
      <c r="O64" s="127"/>
      <c r="P64" s="108">
        <v>34.85</v>
      </c>
      <c r="Q64" s="93"/>
      <c r="R64" s="93"/>
      <c r="S64" s="93"/>
      <c r="T64" s="94"/>
      <c r="U64" s="85">
        <f t="shared" si="0"/>
        <v>10.0987898154</v>
      </c>
      <c r="V64" s="180"/>
      <c r="W64" s="180"/>
      <c r="X64" s="180"/>
      <c r="Y64" s="180"/>
    </row>
    <row r="65" spans="1:25" ht="30" customHeight="1">
      <c r="A65" s="130" t="s">
        <v>59</v>
      </c>
      <c r="B65" s="113" t="s">
        <v>8</v>
      </c>
      <c r="C65" s="113" t="s">
        <v>5</v>
      </c>
      <c r="D65" s="114" t="s">
        <v>5</v>
      </c>
      <c r="E65" s="115">
        <v>0.0776</v>
      </c>
      <c r="F65" s="116"/>
      <c r="G65" s="131">
        <f>J65/25</f>
        <v>0.152</v>
      </c>
      <c r="H65" s="132"/>
      <c r="I65" s="132"/>
      <c r="J65" s="132">
        <v>3.8</v>
      </c>
      <c r="K65" s="133"/>
      <c r="L65" s="135"/>
      <c r="M65" s="135"/>
      <c r="N65" s="136"/>
      <c r="O65" s="137"/>
      <c r="P65" s="134">
        <f>S65/25</f>
        <v>0.1776</v>
      </c>
      <c r="Q65" s="132"/>
      <c r="R65" s="132"/>
      <c r="S65" s="132">
        <v>4.44</v>
      </c>
      <c r="T65" s="133" t="s">
        <v>520</v>
      </c>
      <c r="U65" s="115">
        <f t="shared" si="0"/>
        <v>0.09371752</v>
      </c>
      <c r="V65" s="180"/>
      <c r="W65" s="180"/>
      <c r="X65" s="180"/>
      <c r="Y65" s="180"/>
    </row>
    <row r="66" spans="1:25" ht="30" customHeight="1">
      <c r="A66" s="82" t="s">
        <v>60</v>
      </c>
      <c r="B66" s="83" t="s">
        <v>128</v>
      </c>
      <c r="C66" s="83" t="s">
        <v>5</v>
      </c>
      <c r="D66" s="84" t="s">
        <v>5</v>
      </c>
      <c r="E66" s="85">
        <v>0.120951</v>
      </c>
      <c r="F66" s="86"/>
      <c r="G66" s="107">
        <f>K66/50</f>
        <v>0.4008</v>
      </c>
      <c r="H66" s="93"/>
      <c r="I66" s="93"/>
      <c r="J66" s="93"/>
      <c r="K66" s="125">
        <v>20.04</v>
      </c>
      <c r="L66" s="125"/>
      <c r="M66" s="125"/>
      <c r="N66" s="126"/>
      <c r="O66" s="127"/>
      <c r="P66" s="108"/>
      <c r="Q66" s="93"/>
      <c r="R66" s="93"/>
      <c r="S66" s="93"/>
      <c r="T66" s="94"/>
      <c r="U66" s="85">
        <f t="shared" si="0"/>
        <v>0.1460725227</v>
      </c>
      <c r="V66" s="180"/>
      <c r="W66" s="180"/>
      <c r="X66" s="180"/>
      <c r="Y66" s="180"/>
    </row>
    <row r="67" spans="1:25" ht="30" customHeight="1">
      <c r="A67" s="130" t="s">
        <v>61</v>
      </c>
      <c r="B67" s="113" t="s">
        <v>5</v>
      </c>
      <c r="C67" s="113" t="s">
        <v>5</v>
      </c>
      <c r="D67" s="114" t="s">
        <v>5</v>
      </c>
      <c r="E67" s="115">
        <v>1.797026</v>
      </c>
      <c r="F67" s="116"/>
      <c r="G67" s="131"/>
      <c r="H67" s="132"/>
      <c r="I67" s="132"/>
      <c r="J67" s="132"/>
      <c r="K67" s="133"/>
      <c r="L67" s="135"/>
      <c r="M67" s="135"/>
      <c r="N67" s="136"/>
      <c r="O67" s="137"/>
      <c r="P67" s="134"/>
      <c r="Q67" s="132"/>
      <c r="R67" s="132"/>
      <c r="S67" s="132"/>
      <c r="T67" s="133" t="s">
        <v>496</v>
      </c>
      <c r="U67" s="115">
        <f t="shared" si="0"/>
        <v>2.1702683002</v>
      </c>
      <c r="V67" s="180"/>
      <c r="W67" s="180"/>
      <c r="X67" s="180"/>
      <c r="Y67" s="180"/>
    </row>
    <row r="68" spans="1:25" ht="30" customHeight="1">
      <c r="A68" s="82" t="s">
        <v>429</v>
      </c>
      <c r="B68" s="83" t="s">
        <v>8</v>
      </c>
      <c r="C68" s="83" t="s">
        <v>14</v>
      </c>
      <c r="D68" s="84" t="s">
        <v>4</v>
      </c>
      <c r="E68" s="85">
        <v>8.875747</v>
      </c>
      <c r="F68" s="86"/>
      <c r="G68" s="107"/>
      <c r="H68" s="93"/>
      <c r="I68" s="93"/>
      <c r="J68" s="93"/>
      <c r="K68" s="94"/>
      <c r="L68" s="125"/>
      <c r="M68" s="125"/>
      <c r="N68" s="126"/>
      <c r="O68" s="127"/>
      <c r="P68" s="108">
        <v>16.91</v>
      </c>
      <c r="Q68" s="93"/>
      <c r="R68" s="93"/>
      <c r="S68" s="93"/>
      <c r="T68" s="94"/>
      <c r="U68" s="85">
        <f aca="true" t="shared" si="1" ref="U68:U131">E68*1.2077</f>
        <v>10.7192396519</v>
      </c>
      <c r="V68" s="180"/>
      <c r="W68" s="180"/>
      <c r="X68" s="180"/>
      <c r="Y68" s="180"/>
    </row>
    <row r="69" spans="1:25" ht="30" customHeight="1">
      <c r="A69" s="130" t="s">
        <v>62</v>
      </c>
      <c r="B69" s="113" t="s">
        <v>131</v>
      </c>
      <c r="C69" s="113" t="s">
        <v>19</v>
      </c>
      <c r="D69" s="114" t="s">
        <v>4</v>
      </c>
      <c r="E69" s="115">
        <v>1.13</v>
      </c>
      <c r="F69" s="116"/>
      <c r="G69" s="131">
        <v>16.96</v>
      </c>
      <c r="H69" s="132"/>
      <c r="I69" s="132"/>
      <c r="J69" s="132"/>
      <c r="K69" s="133"/>
      <c r="L69" s="135"/>
      <c r="M69" s="135"/>
      <c r="N69" s="136"/>
      <c r="O69" s="137"/>
      <c r="P69" s="134">
        <v>3.84</v>
      </c>
      <c r="Q69" s="132"/>
      <c r="R69" s="132"/>
      <c r="S69" s="132"/>
      <c r="T69" s="133"/>
      <c r="U69" s="115">
        <f t="shared" si="1"/>
        <v>1.364701</v>
      </c>
      <c r="V69" s="180"/>
      <c r="W69" s="180"/>
      <c r="X69" s="180"/>
      <c r="Y69" s="180"/>
    </row>
    <row r="70" spans="1:25" ht="30" customHeight="1">
      <c r="A70" s="82" t="s">
        <v>63</v>
      </c>
      <c r="B70" s="83" t="s">
        <v>5</v>
      </c>
      <c r="C70" s="83" t="s">
        <v>14</v>
      </c>
      <c r="D70" s="84" t="s">
        <v>4</v>
      </c>
      <c r="E70" s="85">
        <v>0.183533</v>
      </c>
      <c r="F70" s="86"/>
      <c r="G70" s="107">
        <f>J70/25</f>
        <v>0.2812</v>
      </c>
      <c r="H70" s="93"/>
      <c r="I70" s="93"/>
      <c r="J70" s="93">
        <v>7.03</v>
      </c>
      <c r="K70" s="94"/>
      <c r="L70" s="125"/>
      <c r="M70" s="125"/>
      <c r="N70" s="126"/>
      <c r="O70" s="127"/>
      <c r="P70" s="108">
        <f>S70/25</f>
        <v>0.1536</v>
      </c>
      <c r="Q70" s="93"/>
      <c r="R70" s="93"/>
      <c r="S70" s="93">
        <v>3.84</v>
      </c>
      <c r="T70" s="94"/>
      <c r="U70" s="85">
        <f t="shared" si="1"/>
        <v>0.2216528041</v>
      </c>
      <c r="V70" s="180"/>
      <c r="W70" s="180"/>
      <c r="X70" s="180"/>
      <c r="Y70" s="180"/>
    </row>
    <row r="71" spans="1:25" ht="30" customHeight="1">
      <c r="A71" s="130" t="s">
        <v>64</v>
      </c>
      <c r="B71" s="113" t="s">
        <v>128</v>
      </c>
      <c r="C71" s="113" t="s">
        <v>5</v>
      </c>
      <c r="D71" s="114" t="s">
        <v>5</v>
      </c>
      <c r="E71" s="115">
        <v>0.096761</v>
      </c>
      <c r="F71" s="116"/>
      <c r="G71" s="131"/>
      <c r="H71" s="132"/>
      <c r="I71" s="132"/>
      <c r="J71" s="132"/>
      <c r="K71" s="133"/>
      <c r="L71" s="135"/>
      <c r="M71" s="135"/>
      <c r="N71" s="136"/>
      <c r="O71" s="137"/>
      <c r="P71" s="134"/>
      <c r="Q71" s="132"/>
      <c r="R71" s="132"/>
      <c r="S71" s="132"/>
      <c r="T71" s="133"/>
      <c r="U71" s="115">
        <f t="shared" si="1"/>
        <v>0.1168582597</v>
      </c>
      <c r="V71" s="180"/>
      <c r="W71" s="180"/>
      <c r="X71" s="180"/>
      <c r="Y71" s="180"/>
    </row>
    <row r="72" spans="1:25" ht="30" customHeight="1">
      <c r="A72" s="82" t="s">
        <v>65</v>
      </c>
      <c r="B72" s="83" t="s">
        <v>128</v>
      </c>
      <c r="C72" s="83" t="s">
        <v>5</v>
      </c>
      <c r="D72" s="84" t="s">
        <v>5</v>
      </c>
      <c r="E72" s="85">
        <v>0.064968</v>
      </c>
      <c r="F72" s="86"/>
      <c r="G72" s="107"/>
      <c r="H72" s="93"/>
      <c r="I72" s="93"/>
      <c r="J72" s="93"/>
      <c r="K72" s="94"/>
      <c r="L72" s="125"/>
      <c r="M72" s="125"/>
      <c r="N72" s="126"/>
      <c r="O72" s="127"/>
      <c r="P72" s="108">
        <f>S72/25</f>
        <v>0.2112</v>
      </c>
      <c r="Q72" s="93"/>
      <c r="R72" s="93"/>
      <c r="S72" s="93">
        <v>5.28</v>
      </c>
      <c r="T72" s="94"/>
      <c r="U72" s="85">
        <f t="shared" si="1"/>
        <v>0.07846185359999999</v>
      </c>
      <c r="V72" s="180"/>
      <c r="W72" s="180"/>
      <c r="X72" s="180"/>
      <c r="Y72" s="180"/>
    </row>
    <row r="73" spans="1:25" ht="30" customHeight="1">
      <c r="A73" s="130" t="s">
        <v>66</v>
      </c>
      <c r="B73" s="113" t="s">
        <v>129</v>
      </c>
      <c r="C73" s="113" t="s">
        <v>14</v>
      </c>
      <c r="D73" s="114" t="s">
        <v>4</v>
      </c>
      <c r="E73" s="115">
        <v>2.150767</v>
      </c>
      <c r="F73" s="116"/>
      <c r="G73" s="131">
        <f>H73/5</f>
        <v>3.06152892192</v>
      </c>
      <c r="H73" s="139">
        <v>15.3076446096</v>
      </c>
      <c r="I73" s="132"/>
      <c r="J73" s="139">
        <v>47.3674434016</v>
      </c>
      <c r="K73" s="133"/>
      <c r="L73" s="135"/>
      <c r="M73" s="135"/>
      <c r="N73" s="136"/>
      <c r="O73" s="137"/>
      <c r="P73" s="134">
        <v>5.51</v>
      </c>
      <c r="Q73" s="132">
        <v>17.37</v>
      </c>
      <c r="R73" s="132"/>
      <c r="S73" s="132"/>
      <c r="T73" s="133"/>
      <c r="U73" s="115">
        <f t="shared" si="1"/>
        <v>2.5974813059</v>
      </c>
      <c r="V73" s="180"/>
      <c r="W73" s="180"/>
      <c r="X73" s="180"/>
      <c r="Y73" s="180"/>
    </row>
    <row r="74" spans="1:25" ht="30" customHeight="1">
      <c r="A74" s="82" t="s">
        <v>67</v>
      </c>
      <c r="B74" s="83" t="s">
        <v>129</v>
      </c>
      <c r="C74" s="83" t="s">
        <v>14</v>
      </c>
      <c r="D74" s="84" t="s">
        <v>4</v>
      </c>
      <c r="E74" s="85">
        <v>1.118844</v>
      </c>
      <c r="F74" s="86"/>
      <c r="G74" s="107">
        <v>5.99</v>
      </c>
      <c r="H74" s="93"/>
      <c r="I74" s="93"/>
      <c r="J74" s="93"/>
      <c r="K74" s="94"/>
      <c r="L74" s="125"/>
      <c r="M74" s="125"/>
      <c r="N74" s="126"/>
      <c r="O74" s="127"/>
      <c r="P74" s="108">
        <f>Q74/5</f>
        <v>3.2119999999999997</v>
      </c>
      <c r="Q74" s="93">
        <v>16.06</v>
      </c>
      <c r="R74" s="93"/>
      <c r="S74" s="93"/>
      <c r="T74" s="94"/>
      <c r="U74" s="85">
        <f t="shared" si="1"/>
        <v>1.3512278988</v>
      </c>
      <c r="V74" s="180"/>
      <c r="W74" s="180"/>
      <c r="X74" s="180"/>
      <c r="Y74" s="180"/>
    </row>
    <row r="75" spans="1:25" ht="30" customHeight="1">
      <c r="A75" s="130" t="s">
        <v>68</v>
      </c>
      <c r="B75" s="113" t="s">
        <v>5</v>
      </c>
      <c r="C75" s="113" t="s">
        <v>14</v>
      </c>
      <c r="D75" s="114" t="s">
        <v>43</v>
      </c>
      <c r="E75" s="115">
        <v>3.1855</v>
      </c>
      <c r="F75" s="116"/>
      <c r="G75" s="131">
        <v>5.97</v>
      </c>
      <c r="H75" s="132"/>
      <c r="I75" s="132"/>
      <c r="J75" s="132"/>
      <c r="K75" s="133"/>
      <c r="L75" s="135"/>
      <c r="M75" s="135"/>
      <c r="N75" s="136"/>
      <c r="O75" s="137"/>
      <c r="P75" s="134">
        <v>6.62</v>
      </c>
      <c r="Q75" s="132">
        <v>21.1</v>
      </c>
      <c r="R75" s="132"/>
      <c r="S75" s="132"/>
      <c r="T75" s="133"/>
      <c r="U75" s="115">
        <f t="shared" si="1"/>
        <v>3.84712835</v>
      </c>
      <c r="V75" s="180"/>
      <c r="W75" s="180"/>
      <c r="X75" s="180"/>
      <c r="Y75" s="180"/>
    </row>
    <row r="76" spans="1:25" ht="30" customHeight="1">
      <c r="A76" s="82" t="s">
        <v>69</v>
      </c>
      <c r="B76" s="83" t="s">
        <v>5</v>
      </c>
      <c r="C76" s="83" t="s">
        <v>14</v>
      </c>
      <c r="D76" s="84" t="s">
        <v>43</v>
      </c>
      <c r="E76" s="85">
        <v>3.22</v>
      </c>
      <c r="F76" s="86"/>
      <c r="G76" s="107"/>
      <c r="H76" s="93"/>
      <c r="I76" s="93"/>
      <c r="J76" s="93"/>
      <c r="K76" s="94"/>
      <c r="L76" s="125"/>
      <c r="M76" s="125"/>
      <c r="N76" s="126"/>
      <c r="O76" s="127"/>
      <c r="P76" s="108"/>
      <c r="Q76" s="93"/>
      <c r="R76" s="93"/>
      <c r="S76" s="93"/>
      <c r="T76" s="94" t="s">
        <v>496</v>
      </c>
      <c r="U76" s="85">
        <f t="shared" si="1"/>
        <v>3.8887940000000003</v>
      </c>
      <c r="V76" s="180"/>
      <c r="W76" s="180"/>
      <c r="X76" s="180"/>
      <c r="Y76" s="180"/>
    </row>
    <row r="77" spans="1:25" ht="30" customHeight="1">
      <c r="A77" s="130" t="s">
        <v>431</v>
      </c>
      <c r="B77" s="113"/>
      <c r="C77" s="113"/>
      <c r="D77" s="114"/>
      <c r="E77" s="115">
        <v>0.06107</v>
      </c>
      <c r="F77" s="116"/>
      <c r="G77" s="131"/>
      <c r="H77" s="132"/>
      <c r="I77" s="132"/>
      <c r="J77" s="132"/>
      <c r="K77" s="133"/>
      <c r="L77" s="135"/>
      <c r="M77" s="135"/>
      <c r="N77" s="136"/>
      <c r="O77" s="137"/>
      <c r="P77" s="134">
        <f>18.15/100</f>
        <v>0.1815</v>
      </c>
      <c r="Q77" s="132"/>
      <c r="R77" s="132"/>
      <c r="S77" s="132"/>
      <c r="T77" s="133" t="s">
        <v>521</v>
      </c>
      <c r="U77" s="115">
        <f t="shared" si="1"/>
        <v>0.073754239</v>
      </c>
      <c r="V77" s="180"/>
      <c r="W77" s="180"/>
      <c r="X77" s="180"/>
      <c r="Y77" s="180"/>
    </row>
    <row r="78" spans="1:25" ht="30" customHeight="1">
      <c r="A78" s="82" t="s">
        <v>432</v>
      </c>
      <c r="B78" s="83" t="s">
        <v>5</v>
      </c>
      <c r="C78" s="83" t="s">
        <v>5</v>
      </c>
      <c r="D78" s="84" t="s">
        <v>5</v>
      </c>
      <c r="E78" s="85"/>
      <c r="F78" s="86"/>
      <c r="G78" s="107"/>
      <c r="H78" s="93"/>
      <c r="I78" s="93"/>
      <c r="J78" s="93"/>
      <c r="K78" s="94"/>
      <c r="L78" s="125"/>
      <c r="M78" s="125"/>
      <c r="N78" s="126"/>
      <c r="O78" s="127"/>
      <c r="P78" s="108"/>
      <c r="Q78" s="93"/>
      <c r="R78" s="93"/>
      <c r="S78" s="93"/>
      <c r="T78" s="94"/>
      <c r="U78" s="85"/>
      <c r="V78" s="180"/>
      <c r="W78" s="180"/>
      <c r="X78" s="180"/>
      <c r="Y78" s="180"/>
    </row>
    <row r="79" spans="1:25" ht="30" customHeight="1">
      <c r="A79" s="130" t="s">
        <v>70</v>
      </c>
      <c r="B79" s="113" t="s">
        <v>132</v>
      </c>
      <c r="C79" s="113" t="s">
        <v>14</v>
      </c>
      <c r="D79" s="114" t="s">
        <v>71</v>
      </c>
      <c r="E79" s="115">
        <v>0.076</v>
      </c>
      <c r="F79" s="116"/>
      <c r="G79" s="131">
        <f>L79/100</f>
        <v>0.19940000000000002</v>
      </c>
      <c r="H79" s="132"/>
      <c r="I79" s="132"/>
      <c r="J79" s="132"/>
      <c r="K79" s="133"/>
      <c r="L79" s="135">
        <v>19.94</v>
      </c>
      <c r="M79" s="135"/>
      <c r="N79" s="136"/>
      <c r="O79" s="137"/>
      <c r="P79" s="134">
        <f>9.64/50</f>
        <v>0.1928</v>
      </c>
      <c r="Q79" s="132"/>
      <c r="R79" s="132"/>
      <c r="S79" s="132"/>
      <c r="T79" s="133" t="s">
        <v>522</v>
      </c>
      <c r="U79" s="115">
        <f t="shared" si="1"/>
        <v>0.0917852</v>
      </c>
      <c r="V79" s="180"/>
      <c r="W79" s="180"/>
      <c r="X79" s="180"/>
      <c r="Y79" s="180"/>
    </row>
    <row r="80" spans="1:25" ht="30" customHeight="1">
      <c r="A80" s="82" t="s">
        <v>72</v>
      </c>
      <c r="B80" s="83" t="s">
        <v>5</v>
      </c>
      <c r="C80" s="83" t="s">
        <v>5</v>
      </c>
      <c r="D80" s="84" t="s">
        <v>5</v>
      </c>
      <c r="E80" s="85">
        <v>0.349348</v>
      </c>
      <c r="F80" s="86"/>
      <c r="G80" s="107"/>
      <c r="H80" s="93"/>
      <c r="I80" s="93"/>
      <c r="J80" s="93"/>
      <c r="K80" s="94"/>
      <c r="L80" s="125"/>
      <c r="M80" s="125"/>
      <c r="N80" s="126"/>
      <c r="O80" s="127"/>
      <c r="P80" s="108">
        <f>95.74/125</f>
        <v>0.7659199999999999</v>
      </c>
      <c r="Q80" s="93"/>
      <c r="R80" s="93"/>
      <c r="S80" s="93"/>
      <c r="T80" s="94" t="s">
        <v>523</v>
      </c>
      <c r="U80" s="85">
        <f t="shared" si="1"/>
        <v>0.42190757959999997</v>
      </c>
      <c r="V80" s="180"/>
      <c r="W80" s="180"/>
      <c r="X80" s="180"/>
      <c r="Y80" s="180"/>
    </row>
    <row r="81" spans="1:25" ht="30" customHeight="1">
      <c r="A81" s="130" t="s">
        <v>435</v>
      </c>
      <c r="B81" s="113"/>
      <c r="C81" s="113"/>
      <c r="D81" s="114"/>
      <c r="E81" s="115"/>
      <c r="F81" s="116"/>
      <c r="G81" s="131"/>
      <c r="H81" s="132"/>
      <c r="I81" s="132"/>
      <c r="J81" s="132"/>
      <c r="K81" s="133"/>
      <c r="L81" s="135"/>
      <c r="M81" s="135"/>
      <c r="N81" s="136"/>
      <c r="O81" s="137"/>
      <c r="P81" s="134"/>
      <c r="Q81" s="132"/>
      <c r="R81" s="132"/>
      <c r="S81" s="132"/>
      <c r="T81" s="133"/>
      <c r="U81" s="115"/>
      <c r="V81" s="180"/>
      <c r="W81" s="180"/>
      <c r="X81" s="180"/>
      <c r="Y81" s="180"/>
    </row>
    <row r="82" spans="1:25" ht="30" customHeight="1">
      <c r="A82" s="82" t="s">
        <v>73</v>
      </c>
      <c r="B82" s="83" t="s">
        <v>140</v>
      </c>
      <c r="C82" s="83" t="s">
        <v>19</v>
      </c>
      <c r="D82" s="84" t="s">
        <v>5</v>
      </c>
      <c r="E82" s="85">
        <v>1.791148</v>
      </c>
      <c r="F82" s="86"/>
      <c r="G82" s="107"/>
      <c r="H82" s="93"/>
      <c r="I82" s="93"/>
      <c r="J82" s="93"/>
      <c r="K82" s="94"/>
      <c r="L82" s="125"/>
      <c r="M82" s="125"/>
      <c r="N82" s="126"/>
      <c r="O82" s="127"/>
      <c r="P82" s="108">
        <f>Q82/5</f>
        <v>3.2520000000000002</v>
      </c>
      <c r="Q82" s="93">
        <v>16.26</v>
      </c>
      <c r="R82" s="93"/>
      <c r="S82" s="93"/>
      <c r="T82" s="94"/>
      <c r="U82" s="85">
        <f t="shared" si="1"/>
        <v>2.1631694396</v>
      </c>
      <c r="V82" s="180"/>
      <c r="W82" s="180"/>
      <c r="X82" s="180"/>
      <c r="Y82" s="180"/>
    </row>
    <row r="83" spans="1:25" ht="36.75" customHeight="1">
      <c r="A83" s="130" t="s">
        <v>436</v>
      </c>
      <c r="B83" s="113" t="s">
        <v>481</v>
      </c>
      <c r="C83" s="113" t="s">
        <v>5</v>
      </c>
      <c r="D83" s="114" t="s">
        <v>4</v>
      </c>
      <c r="E83" s="115">
        <v>7.08426</v>
      </c>
      <c r="F83" s="116"/>
      <c r="G83" s="131"/>
      <c r="H83" s="132"/>
      <c r="I83" s="132"/>
      <c r="J83" s="132"/>
      <c r="K83" s="133"/>
      <c r="L83" s="135"/>
      <c r="M83" s="135"/>
      <c r="N83" s="136"/>
      <c r="O83" s="137"/>
      <c r="P83" s="134">
        <v>20.64</v>
      </c>
      <c r="Q83" s="132"/>
      <c r="R83" s="132"/>
      <c r="S83" s="132"/>
      <c r="T83" s="133"/>
      <c r="U83" s="115">
        <f t="shared" si="1"/>
        <v>8.555660802</v>
      </c>
      <c r="V83" s="180"/>
      <c r="W83" s="180"/>
      <c r="X83" s="180"/>
      <c r="Y83" s="180"/>
    </row>
    <row r="84" spans="1:25" ht="30" customHeight="1">
      <c r="A84" s="82" t="s">
        <v>452</v>
      </c>
      <c r="B84" s="83" t="s">
        <v>134</v>
      </c>
      <c r="C84" s="83" t="s">
        <v>74</v>
      </c>
      <c r="D84" s="84" t="s">
        <v>5</v>
      </c>
      <c r="E84" s="85">
        <v>0.064588</v>
      </c>
      <c r="F84" s="86"/>
      <c r="G84" s="107">
        <f>J84/25</f>
        <v>0.252</v>
      </c>
      <c r="H84" s="93"/>
      <c r="I84" s="93"/>
      <c r="J84" s="93">
        <v>6.3</v>
      </c>
      <c r="K84" s="94"/>
      <c r="L84" s="125"/>
      <c r="M84" s="125"/>
      <c r="N84" s="126"/>
      <c r="O84" s="127"/>
      <c r="P84" s="108">
        <f>S84/25</f>
        <v>0.2016</v>
      </c>
      <c r="Q84" s="93"/>
      <c r="R84" s="93"/>
      <c r="S84" s="93">
        <v>5.04</v>
      </c>
      <c r="T84" s="94"/>
      <c r="U84" s="85">
        <f t="shared" si="1"/>
        <v>0.07800292760000001</v>
      </c>
      <c r="V84" s="180"/>
      <c r="W84" s="180"/>
      <c r="X84" s="180"/>
      <c r="Y84" s="180"/>
    </row>
    <row r="85" spans="1:25" ht="30" customHeight="1">
      <c r="A85" s="130" t="s">
        <v>75</v>
      </c>
      <c r="B85" s="113" t="s">
        <v>133</v>
      </c>
      <c r="C85" s="113" t="s">
        <v>5</v>
      </c>
      <c r="D85" s="114" t="s">
        <v>5</v>
      </c>
      <c r="E85" s="115">
        <v>0.055883</v>
      </c>
      <c r="F85" s="116"/>
      <c r="G85" s="131"/>
      <c r="H85" s="132"/>
      <c r="I85" s="132"/>
      <c r="J85" s="132"/>
      <c r="K85" s="133"/>
      <c r="L85" s="135"/>
      <c r="M85" s="135"/>
      <c r="N85" s="136"/>
      <c r="O85" s="137"/>
      <c r="P85" s="134"/>
      <c r="Q85" s="132"/>
      <c r="R85" s="132"/>
      <c r="S85" s="132"/>
      <c r="T85" s="133" t="s">
        <v>496</v>
      </c>
      <c r="U85" s="115">
        <f t="shared" si="1"/>
        <v>0.0674898991</v>
      </c>
      <c r="V85" s="180"/>
      <c r="W85" s="180"/>
      <c r="X85" s="180"/>
      <c r="Y85" s="180"/>
    </row>
    <row r="86" spans="1:25" ht="30" customHeight="1">
      <c r="A86" s="82" t="s">
        <v>437</v>
      </c>
      <c r="B86" s="83" t="s">
        <v>482</v>
      </c>
      <c r="C86" s="83" t="s">
        <v>5</v>
      </c>
      <c r="D86" s="84" t="s">
        <v>4</v>
      </c>
      <c r="E86" s="85">
        <v>94.06</v>
      </c>
      <c r="F86" s="86"/>
      <c r="G86" s="107"/>
      <c r="H86" s="93"/>
      <c r="I86" s="93"/>
      <c r="J86" s="93"/>
      <c r="K86" s="94"/>
      <c r="L86" s="125"/>
      <c r="M86" s="125"/>
      <c r="N86" s="126"/>
      <c r="O86" s="127" t="s">
        <v>524</v>
      </c>
      <c r="P86" s="108">
        <f>72.87*2</f>
        <v>145.74</v>
      </c>
      <c r="Q86" s="93"/>
      <c r="R86" s="93"/>
      <c r="S86" s="93"/>
      <c r="T86" s="94"/>
      <c r="U86" s="85">
        <f t="shared" si="1"/>
        <v>113.596262</v>
      </c>
      <c r="V86" s="180"/>
      <c r="W86" s="180"/>
      <c r="X86" s="180"/>
      <c r="Y86" s="180"/>
    </row>
    <row r="87" spans="1:25" ht="30" customHeight="1">
      <c r="A87" s="130" t="s">
        <v>76</v>
      </c>
      <c r="B87" s="113" t="s">
        <v>5</v>
      </c>
      <c r="C87" s="113" t="s">
        <v>5</v>
      </c>
      <c r="D87" s="114" t="s">
        <v>5</v>
      </c>
      <c r="E87" s="115">
        <v>0.008058</v>
      </c>
      <c r="F87" s="116"/>
      <c r="G87" s="131">
        <f>M87/25</f>
        <v>0.22440000000000002</v>
      </c>
      <c r="H87" s="132"/>
      <c r="I87" s="132"/>
      <c r="J87" s="132"/>
      <c r="K87" s="133"/>
      <c r="L87" s="135"/>
      <c r="M87" s="135">
        <v>5.61</v>
      </c>
      <c r="N87" s="136"/>
      <c r="O87" s="137"/>
      <c r="P87" s="134">
        <v>0.0381</v>
      </c>
      <c r="Q87" s="132"/>
      <c r="R87" s="132"/>
      <c r="S87" s="132"/>
      <c r="T87" s="133" t="s">
        <v>525</v>
      </c>
      <c r="U87" s="115">
        <f t="shared" si="1"/>
        <v>0.0097316466</v>
      </c>
      <c r="V87" s="180"/>
      <c r="W87" s="180"/>
      <c r="X87" s="180"/>
      <c r="Y87" s="180"/>
    </row>
    <row r="88" spans="1:25" ht="30" customHeight="1">
      <c r="A88" s="82" t="s">
        <v>77</v>
      </c>
      <c r="B88" s="83" t="s">
        <v>135</v>
      </c>
      <c r="C88" s="83" t="s">
        <v>5</v>
      </c>
      <c r="D88" s="84" t="s">
        <v>71</v>
      </c>
      <c r="E88" s="85">
        <v>0.128077</v>
      </c>
      <c r="F88" s="86"/>
      <c r="G88" s="107"/>
      <c r="H88" s="93"/>
      <c r="I88" s="93"/>
      <c r="J88" s="93"/>
      <c r="K88" s="94"/>
      <c r="L88" s="125"/>
      <c r="M88" s="125"/>
      <c r="N88" s="126"/>
      <c r="O88" s="127"/>
      <c r="P88" s="108"/>
      <c r="Q88" s="93"/>
      <c r="R88" s="93"/>
      <c r="S88" s="93"/>
      <c r="T88" s="94"/>
      <c r="U88" s="85">
        <f t="shared" si="1"/>
        <v>0.1546785929</v>
      </c>
      <c r="V88" s="180"/>
      <c r="W88" s="180"/>
      <c r="X88" s="180"/>
      <c r="Y88" s="180"/>
    </row>
    <row r="89" spans="1:25" ht="30" customHeight="1">
      <c r="A89" s="130" t="s">
        <v>438</v>
      </c>
      <c r="B89" s="113"/>
      <c r="C89" s="113"/>
      <c r="D89" s="114"/>
      <c r="E89" s="115"/>
      <c r="F89" s="116"/>
      <c r="G89" s="131"/>
      <c r="H89" s="132"/>
      <c r="I89" s="132"/>
      <c r="J89" s="132"/>
      <c r="K89" s="133"/>
      <c r="L89" s="135"/>
      <c r="M89" s="135"/>
      <c r="N89" s="136"/>
      <c r="O89" s="137"/>
      <c r="P89" s="134"/>
      <c r="Q89" s="132"/>
      <c r="R89" s="132"/>
      <c r="S89" s="132"/>
      <c r="T89" s="133"/>
      <c r="U89" s="115"/>
      <c r="V89" s="180"/>
      <c r="W89" s="180"/>
      <c r="X89" s="180"/>
      <c r="Y89" s="180"/>
    </row>
    <row r="90" spans="1:25" ht="30" customHeight="1">
      <c r="A90" s="82" t="s">
        <v>439</v>
      </c>
      <c r="B90" s="83" t="s">
        <v>8</v>
      </c>
      <c r="C90" s="83" t="s">
        <v>19</v>
      </c>
      <c r="D90" s="84" t="s">
        <v>5</v>
      </c>
      <c r="E90" s="85">
        <v>0.207863</v>
      </c>
      <c r="F90" s="86"/>
      <c r="G90" s="107"/>
      <c r="H90" s="93"/>
      <c r="I90" s="93"/>
      <c r="J90" s="93"/>
      <c r="K90" s="94"/>
      <c r="L90" s="125"/>
      <c r="M90" s="125"/>
      <c r="N90" s="126"/>
      <c r="O90" s="127"/>
      <c r="P90" s="108">
        <f>S90/25</f>
        <v>0.5132</v>
      </c>
      <c r="Q90" s="93"/>
      <c r="R90" s="93"/>
      <c r="S90" s="93">
        <v>12.83</v>
      </c>
      <c r="T90" s="94"/>
      <c r="U90" s="85">
        <f t="shared" si="1"/>
        <v>0.2510361451</v>
      </c>
      <c r="V90" s="180"/>
      <c r="W90" s="180"/>
      <c r="X90" s="180"/>
      <c r="Y90" s="180"/>
    </row>
    <row r="91" spans="1:25" ht="30" customHeight="1">
      <c r="A91" s="130" t="s">
        <v>78</v>
      </c>
      <c r="B91" s="113" t="s">
        <v>5</v>
      </c>
      <c r="C91" s="113" t="s">
        <v>19</v>
      </c>
      <c r="D91" s="114" t="s">
        <v>4</v>
      </c>
      <c r="E91" s="115">
        <v>3.84825</v>
      </c>
      <c r="F91" s="116"/>
      <c r="G91" s="131"/>
      <c r="H91" s="132"/>
      <c r="I91" s="132"/>
      <c r="J91" s="132"/>
      <c r="K91" s="133"/>
      <c r="L91" s="135"/>
      <c r="M91" s="135"/>
      <c r="N91" s="136"/>
      <c r="O91" s="137"/>
      <c r="P91" s="134">
        <v>6.27</v>
      </c>
      <c r="Q91" s="132"/>
      <c r="R91" s="132"/>
      <c r="S91" s="132"/>
      <c r="T91" s="133"/>
      <c r="U91" s="115">
        <f t="shared" si="1"/>
        <v>4.647531525</v>
      </c>
      <c r="V91" s="180"/>
      <c r="W91" s="180"/>
      <c r="X91" s="180"/>
      <c r="Y91" s="180"/>
    </row>
    <row r="92" spans="1:25" ht="30" customHeight="1">
      <c r="A92" s="82" t="s">
        <v>79</v>
      </c>
      <c r="B92" s="83" t="s">
        <v>136</v>
      </c>
      <c r="C92" s="83" t="s">
        <v>14</v>
      </c>
      <c r="D92" s="84" t="s">
        <v>4</v>
      </c>
      <c r="E92" s="85">
        <v>0.962821</v>
      </c>
      <c r="F92" s="86"/>
      <c r="G92" s="107"/>
      <c r="H92" s="93"/>
      <c r="I92" s="93"/>
      <c r="J92" s="93"/>
      <c r="K92" s="94"/>
      <c r="L92" s="125"/>
      <c r="M92" s="125"/>
      <c r="N92" s="126"/>
      <c r="O92" s="127"/>
      <c r="P92" s="108"/>
      <c r="Q92" s="93"/>
      <c r="R92" s="93"/>
      <c r="S92" s="93"/>
      <c r="T92" s="94" t="s">
        <v>496</v>
      </c>
      <c r="U92" s="85">
        <f t="shared" si="1"/>
        <v>1.1627989217</v>
      </c>
      <c r="V92" s="180"/>
      <c r="W92" s="180"/>
      <c r="X92" s="180"/>
      <c r="Y92" s="180"/>
    </row>
    <row r="93" spans="1:25" ht="30" customHeight="1">
      <c r="A93" s="130" t="s">
        <v>440</v>
      </c>
      <c r="B93" s="113" t="s">
        <v>8</v>
      </c>
      <c r="C93" s="113" t="s">
        <v>5</v>
      </c>
      <c r="D93" s="114" t="s">
        <v>4</v>
      </c>
      <c r="E93" s="115">
        <v>0.037051</v>
      </c>
      <c r="F93" s="116"/>
      <c r="G93" s="131">
        <v>0.0743</v>
      </c>
      <c r="H93" s="132"/>
      <c r="I93" s="132"/>
      <c r="J93" s="132"/>
      <c r="K93" s="133"/>
      <c r="L93" s="135">
        <v>7.34</v>
      </c>
      <c r="M93" s="135"/>
      <c r="N93" s="136"/>
      <c r="O93" s="137"/>
      <c r="P93" s="134">
        <f>S93/25</f>
        <v>0.1564</v>
      </c>
      <c r="Q93" s="132"/>
      <c r="R93" s="132"/>
      <c r="S93" s="132">
        <v>3.91</v>
      </c>
      <c r="T93" s="133"/>
      <c r="U93" s="115">
        <f t="shared" si="1"/>
        <v>0.0447464927</v>
      </c>
      <c r="V93" s="180"/>
      <c r="W93" s="180"/>
      <c r="X93" s="180"/>
      <c r="Y93" s="180"/>
    </row>
    <row r="94" spans="1:25" ht="30" customHeight="1">
      <c r="A94" s="82" t="s">
        <v>80</v>
      </c>
      <c r="B94" s="83"/>
      <c r="C94" s="83" t="s">
        <v>5</v>
      </c>
      <c r="D94" s="84" t="s">
        <v>5</v>
      </c>
      <c r="E94" s="85">
        <v>0.580068</v>
      </c>
      <c r="F94" s="86"/>
      <c r="G94" s="107">
        <v>0.0735</v>
      </c>
      <c r="H94" s="93"/>
      <c r="I94" s="93">
        <v>7.35</v>
      </c>
      <c r="J94" s="93"/>
      <c r="K94" s="94"/>
      <c r="L94" s="125"/>
      <c r="M94" s="125"/>
      <c r="N94" s="126"/>
      <c r="O94" s="127"/>
      <c r="P94" s="108">
        <v>0.1088</v>
      </c>
      <c r="Q94" s="93"/>
      <c r="R94" s="93">
        <v>10.88</v>
      </c>
      <c r="S94" s="93"/>
      <c r="T94" s="94"/>
      <c r="U94" s="85">
        <f t="shared" si="1"/>
        <v>0.7005481236000001</v>
      </c>
      <c r="V94" s="180"/>
      <c r="W94" s="180"/>
      <c r="X94" s="180"/>
      <c r="Y94" s="180"/>
    </row>
    <row r="95" spans="1:25" ht="30" customHeight="1">
      <c r="A95" s="130" t="s">
        <v>81</v>
      </c>
      <c r="B95" s="113" t="s">
        <v>476</v>
      </c>
      <c r="C95" s="113" t="s">
        <v>5</v>
      </c>
      <c r="D95" s="114" t="s">
        <v>4</v>
      </c>
      <c r="E95" s="115">
        <v>1.727868</v>
      </c>
      <c r="F95" s="116"/>
      <c r="G95" s="131"/>
      <c r="H95" s="132"/>
      <c r="I95" s="132"/>
      <c r="J95" s="132"/>
      <c r="K95" s="133"/>
      <c r="L95" s="135"/>
      <c r="M95" s="135"/>
      <c r="N95" s="136"/>
      <c r="O95" s="137"/>
      <c r="P95" s="134"/>
      <c r="Q95" s="132"/>
      <c r="R95" s="132"/>
      <c r="S95" s="132"/>
      <c r="T95" s="133" t="s">
        <v>496</v>
      </c>
      <c r="U95" s="115">
        <f t="shared" si="1"/>
        <v>2.0867461836</v>
      </c>
      <c r="V95" s="180"/>
      <c r="W95" s="180"/>
      <c r="X95" s="180"/>
      <c r="Y95" s="180"/>
    </row>
    <row r="96" spans="1:25" ht="65.25" customHeight="1">
      <c r="A96" s="82" t="s">
        <v>82</v>
      </c>
      <c r="B96" s="83" t="s">
        <v>137</v>
      </c>
      <c r="C96" s="83" t="s">
        <v>5</v>
      </c>
      <c r="D96" s="84" t="s">
        <v>5</v>
      </c>
      <c r="E96" s="85">
        <v>0.10402</v>
      </c>
      <c r="F96" s="86"/>
      <c r="G96" s="107"/>
      <c r="H96" s="93"/>
      <c r="I96" s="93"/>
      <c r="J96" s="93"/>
      <c r="K96" s="94"/>
      <c r="L96" s="125"/>
      <c r="M96" s="125"/>
      <c r="N96" s="126"/>
      <c r="O96" s="127"/>
      <c r="P96" s="108">
        <f>S96/25</f>
        <v>0.21760000000000002</v>
      </c>
      <c r="Q96" s="93"/>
      <c r="R96" s="93"/>
      <c r="S96" s="93">
        <v>5.44</v>
      </c>
      <c r="T96" s="94"/>
      <c r="U96" s="85">
        <f t="shared" si="1"/>
        <v>0.125624954</v>
      </c>
      <c r="V96" s="180"/>
      <c r="W96" s="180"/>
      <c r="X96" s="180"/>
      <c r="Y96" s="180"/>
    </row>
    <row r="97" spans="1:25" ht="30" customHeight="1">
      <c r="A97" s="130" t="s">
        <v>83</v>
      </c>
      <c r="B97" s="113" t="s">
        <v>138</v>
      </c>
      <c r="C97" s="113" t="s">
        <v>5</v>
      </c>
      <c r="D97" s="114" t="s">
        <v>5</v>
      </c>
      <c r="E97" s="115">
        <v>51.3305</v>
      </c>
      <c r="F97" s="116"/>
      <c r="G97" s="131"/>
      <c r="H97" s="132"/>
      <c r="I97" s="132"/>
      <c r="J97" s="132"/>
      <c r="K97" s="133"/>
      <c r="L97" s="135"/>
      <c r="M97" s="135"/>
      <c r="N97" s="136"/>
      <c r="O97" s="137"/>
      <c r="P97" s="134"/>
      <c r="Q97" s="132"/>
      <c r="R97" s="132"/>
      <c r="S97" s="132"/>
      <c r="T97" s="133" t="s">
        <v>496</v>
      </c>
      <c r="U97" s="115">
        <f t="shared" si="1"/>
        <v>61.99184485</v>
      </c>
      <c r="V97" s="180"/>
      <c r="W97" s="180"/>
      <c r="X97" s="180"/>
      <c r="Y97" s="180"/>
    </row>
    <row r="98" spans="1:25" ht="67.5" customHeight="1">
      <c r="A98" s="82" t="s">
        <v>441</v>
      </c>
      <c r="B98" s="83" t="s">
        <v>137</v>
      </c>
      <c r="C98" s="83" t="s">
        <v>19</v>
      </c>
      <c r="D98" s="84" t="s">
        <v>4</v>
      </c>
      <c r="E98" s="85">
        <v>0.065764</v>
      </c>
      <c r="F98" s="86"/>
      <c r="G98" s="107">
        <f>J98/25</f>
        <v>0.1784</v>
      </c>
      <c r="H98" s="93"/>
      <c r="I98" s="93"/>
      <c r="J98" s="93">
        <v>4.46</v>
      </c>
      <c r="K98" s="94"/>
      <c r="L98" s="125"/>
      <c r="M98" s="125"/>
      <c r="N98" s="126"/>
      <c r="O98" s="127"/>
      <c r="P98" s="108">
        <f>S98/25</f>
        <v>0.19640000000000002</v>
      </c>
      <c r="Q98" s="93"/>
      <c r="R98" s="93"/>
      <c r="S98" s="93">
        <v>4.91</v>
      </c>
      <c r="T98" s="94"/>
      <c r="U98" s="85">
        <f t="shared" si="1"/>
        <v>0.0794231828</v>
      </c>
      <c r="V98" s="180"/>
      <c r="W98" s="180"/>
      <c r="X98" s="180"/>
      <c r="Y98" s="180"/>
    </row>
    <row r="99" spans="1:25" ht="30" customHeight="1">
      <c r="A99" s="130" t="s">
        <v>420</v>
      </c>
      <c r="B99" s="113" t="s">
        <v>5</v>
      </c>
      <c r="C99" s="113" t="s">
        <v>5</v>
      </c>
      <c r="D99" s="114" t="s">
        <v>5</v>
      </c>
      <c r="E99" s="115"/>
      <c r="F99" s="116"/>
      <c r="G99" s="131"/>
      <c r="H99" s="132"/>
      <c r="I99" s="132"/>
      <c r="J99" s="132"/>
      <c r="K99" s="133"/>
      <c r="L99" s="135"/>
      <c r="M99" s="135"/>
      <c r="N99" s="136"/>
      <c r="O99" s="137"/>
      <c r="P99" s="134"/>
      <c r="Q99" s="132"/>
      <c r="R99" s="132"/>
      <c r="S99" s="132"/>
      <c r="T99" s="133"/>
      <c r="U99" s="115"/>
      <c r="V99" s="180"/>
      <c r="W99" s="180"/>
      <c r="X99" s="180"/>
      <c r="Y99" s="180"/>
    </row>
    <row r="100" spans="1:25" ht="30" customHeight="1">
      <c r="A100" s="82" t="s">
        <v>84</v>
      </c>
      <c r="B100" s="83" t="s">
        <v>477</v>
      </c>
      <c r="C100" s="83" t="s">
        <v>19</v>
      </c>
      <c r="D100" s="84" t="s">
        <v>5</v>
      </c>
      <c r="E100" s="85">
        <v>0.149215</v>
      </c>
      <c r="F100" s="86"/>
      <c r="G100" s="107">
        <f>K100/50</f>
        <v>0.1282</v>
      </c>
      <c r="H100" s="93"/>
      <c r="I100" s="93"/>
      <c r="J100" s="93"/>
      <c r="K100" s="125">
        <v>6.41</v>
      </c>
      <c r="L100" s="125"/>
      <c r="M100" s="125"/>
      <c r="N100" s="126"/>
      <c r="O100" s="127"/>
      <c r="P100" s="108">
        <f>R100/10</f>
        <v>0.542</v>
      </c>
      <c r="Q100" s="93"/>
      <c r="R100" s="93">
        <v>5.42</v>
      </c>
      <c r="S100" s="93"/>
      <c r="T100" s="94" t="s">
        <v>526</v>
      </c>
      <c r="U100" s="85">
        <f t="shared" si="1"/>
        <v>0.1802069555</v>
      </c>
      <c r="V100" s="180"/>
      <c r="W100" s="180"/>
      <c r="X100" s="180"/>
      <c r="Y100" s="180"/>
    </row>
    <row r="101" spans="1:25" ht="30" customHeight="1">
      <c r="A101" s="130" t="s">
        <v>85</v>
      </c>
      <c r="B101" s="113" t="s">
        <v>139</v>
      </c>
      <c r="C101" s="113" t="s">
        <v>14</v>
      </c>
      <c r="D101" s="114" t="s">
        <v>4</v>
      </c>
      <c r="E101" s="115">
        <v>11.272</v>
      </c>
      <c r="F101" s="116"/>
      <c r="G101" s="131">
        <v>16.13</v>
      </c>
      <c r="H101" s="132"/>
      <c r="I101" s="132"/>
      <c r="J101" s="132"/>
      <c r="K101" s="133"/>
      <c r="L101" s="135"/>
      <c r="M101" s="135"/>
      <c r="N101" s="136"/>
      <c r="O101" s="137"/>
      <c r="P101" s="134">
        <v>15.44</v>
      </c>
      <c r="Q101" s="132">
        <v>61.32</v>
      </c>
      <c r="R101" s="132"/>
      <c r="S101" s="132"/>
      <c r="T101" s="133"/>
      <c r="U101" s="115">
        <f t="shared" si="1"/>
        <v>13.6131944</v>
      </c>
      <c r="V101" s="180"/>
      <c r="W101" s="180"/>
      <c r="X101" s="180"/>
      <c r="Y101" s="180"/>
    </row>
    <row r="102" spans="1:25" ht="30" customHeight="1">
      <c r="A102" s="82" t="s">
        <v>86</v>
      </c>
      <c r="B102" s="83" t="s">
        <v>5</v>
      </c>
      <c r="C102" s="83" t="s">
        <v>5</v>
      </c>
      <c r="D102" s="84" t="s">
        <v>4</v>
      </c>
      <c r="E102" s="85">
        <v>0.013168</v>
      </c>
      <c r="F102" s="86"/>
      <c r="G102" s="107"/>
      <c r="H102" s="93"/>
      <c r="I102" s="93"/>
      <c r="J102" s="93"/>
      <c r="K102" s="94"/>
      <c r="L102" s="125"/>
      <c r="M102" s="125"/>
      <c r="N102" s="126"/>
      <c r="O102" s="127"/>
      <c r="P102" s="108"/>
      <c r="Q102" s="93"/>
      <c r="R102" s="93"/>
      <c r="S102" s="93"/>
      <c r="T102" s="94" t="s">
        <v>496</v>
      </c>
      <c r="U102" s="85">
        <f t="shared" si="1"/>
        <v>0.0159029936</v>
      </c>
      <c r="V102" s="180"/>
      <c r="W102" s="180"/>
      <c r="X102" s="180"/>
      <c r="Y102" s="180"/>
    </row>
    <row r="103" spans="1:25" ht="30" customHeight="1">
      <c r="A103" s="130" t="s">
        <v>87</v>
      </c>
      <c r="B103" s="113" t="s">
        <v>141</v>
      </c>
      <c r="C103" s="113" t="s">
        <v>5</v>
      </c>
      <c r="D103" s="114" t="s">
        <v>4</v>
      </c>
      <c r="E103" s="115">
        <v>0.911082</v>
      </c>
      <c r="F103" s="116"/>
      <c r="G103" s="131">
        <f>I103/10</f>
        <v>1.716</v>
      </c>
      <c r="H103" s="132"/>
      <c r="I103" s="132">
        <v>17.16</v>
      </c>
      <c r="J103" s="132"/>
      <c r="K103" s="133"/>
      <c r="L103" s="135"/>
      <c r="M103" s="135"/>
      <c r="N103" s="136"/>
      <c r="O103" s="137"/>
      <c r="P103" s="134">
        <f>Q103/5</f>
        <v>1.7579999999999998</v>
      </c>
      <c r="Q103" s="132">
        <v>8.79</v>
      </c>
      <c r="R103" s="132"/>
      <c r="S103" s="132">
        <v>30.02</v>
      </c>
      <c r="T103" s="133"/>
      <c r="U103" s="115">
        <f t="shared" si="1"/>
        <v>1.1003137314</v>
      </c>
      <c r="V103" s="180"/>
      <c r="W103" s="180"/>
      <c r="X103" s="180"/>
      <c r="Y103" s="180"/>
    </row>
    <row r="104" spans="1:25" ht="39" customHeight="1">
      <c r="A104" s="82" t="s">
        <v>460</v>
      </c>
      <c r="B104" s="83" t="s">
        <v>478</v>
      </c>
      <c r="C104" s="83" t="s">
        <v>5</v>
      </c>
      <c r="D104" s="84" t="s">
        <v>5</v>
      </c>
      <c r="E104" s="85">
        <v>0.023184</v>
      </c>
      <c r="F104" s="86"/>
      <c r="G104" s="107"/>
      <c r="H104" s="93"/>
      <c r="I104" s="93"/>
      <c r="J104" s="93"/>
      <c r="K104" s="94"/>
      <c r="L104" s="125"/>
      <c r="M104" s="125"/>
      <c r="N104" s="126"/>
      <c r="O104" s="127"/>
      <c r="P104" s="108">
        <f>9.66/250</f>
        <v>0.03864</v>
      </c>
      <c r="Q104" s="93"/>
      <c r="R104" s="93"/>
      <c r="S104" s="93"/>
      <c r="T104" s="94" t="s">
        <v>527</v>
      </c>
      <c r="U104" s="85">
        <f t="shared" si="1"/>
        <v>0.0279993168</v>
      </c>
      <c r="V104" s="180"/>
      <c r="W104" s="180"/>
      <c r="X104" s="180"/>
      <c r="Y104" s="180"/>
    </row>
    <row r="105" spans="1:25" ht="37.5" customHeight="1">
      <c r="A105" s="130" t="s">
        <v>461</v>
      </c>
      <c r="B105" s="113" t="s">
        <v>478</v>
      </c>
      <c r="C105" s="113" t="s">
        <v>5</v>
      </c>
      <c r="D105" s="114" t="s">
        <v>5</v>
      </c>
      <c r="E105" s="115">
        <v>0.010091</v>
      </c>
      <c r="F105" s="116"/>
      <c r="G105" s="131"/>
      <c r="H105" s="132"/>
      <c r="I105" s="132"/>
      <c r="J105" s="132"/>
      <c r="K105" s="133"/>
      <c r="L105" s="135"/>
      <c r="M105" s="135"/>
      <c r="N105" s="136"/>
      <c r="O105" s="137"/>
      <c r="P105" s="134">
        <f>6.44/100</f>
        <v>0.0644</v>
      </c>
      <c r="Q105" s="132"/>
      <c r="R105" s="132"/>
      <c r="S105" s="132"/>
      <c r="T105" s="133" t="s">
        <v>528</v>
      </c>
      <c r="U105" s="115">
        <f t="shared" si="1"/>
        <v>0.0121869007</v>
      </c>
      <c r="V105" s="180"/>
      <c r="W105" s="180"/>
      <c r="X105" s="180"/>
      <c r="Y105" s="180"/>
    </row>
    <row r="106" spans="1:25" ht="30" customHeight="1">
      <c r="A106" s="82" t="s">
        <v>88</v>
      </c>
      <c r="B106" s="83" t="s">
        <v>5</v>
      </c>
      <c r="C106" s="83" t="s">
        <v>5</v>
      </c>
      <c r="D106" s="84" t="s">
        <v>5</v>
      </c>
      <c r="E106" s="85">
        <v>0.010885</v>
      </c>
      <c r="F106" s="86"/>
      <c r="G106" s="107"/>
      <c r="H106" s="93"/>
      <c r="I106" s="93"/>
      <c r="J106" s="93"/>
      <c r="K106" s="94"/>
      <c r="L106" s="125"/>
      <c r="M106" s="125"/>
      <c r="N106" s="126"/>
      <c r="O106" s="127"/>
      <c r="P106" s="108">
        <f>5.09/50</f>
        <v>0.1018</v>
      </c>
      <c r="Q106" s="93"/>
      <c r="R106" s="93"/>
      <c r="S106" s="93"/>
      <c r="T106" s="94" t="s">
        <v>529</v>
      </c>
      <c r="U106" s="85">
        <f t="shared" si="1"/>
        <v>0.0131458145</v>
      </c>
      <c r="V106" s="180"/>
      <c r="W106" s="180"/>
      <c r="X106" s="180"/>
      <c r="Y106" s="180"/>
    </row>
    <row r="107" spans="1:25" ht="35.25" customHeight="1">
      <c r="A107" s="130" t="s">
        <v>89</v>
      </c>
      <c r="B107" s="113" t="s">
        <v>478</v>
      </c>
      <c r="C107" s="113" t="s">
        <v>5</v>
      </c>
      <c r="D107" s="114" t="s">
        <v>5</v>
      </c>
      <c r="E107" s="115">
        <v>0.009182</v>
      </c>
      <c r="F107" s="116"/>
      <c r="G107" s="131">
        <f>L107/100</f>
        <v>0.0418</v>
      </c>
      <c r="H107" s="132"/>
      <c r="I107" s="132"/>
      <c r="J107" s="132"/>
      <c r="K107" s="133"/>
      <c r="L107" s="135">
        <v>4.18</v>
      </c>
      <c r="M107" s="135"/>
      <c r="N107" s="136"/>
      <c r="O107" s="137"/>
      <c r="P107" s="134">
        <f>5.11/250</f>
        <v>0.02044</v>
      </c>
      <c r="Q107" s="132"/>
      <c r="R107" s="132"/>
      <c r="S107" s="132"/>
      <c r="T107" s="133" t="s">
        <v>530</v>
      </c>
      <c r="U107" s="115">
        <f t="shared" si="1"/>
        <v>0.011089101399999999</v>
      </c>
      <c r="V107" s="180"/>
      <c r="W107" s="180"/>
      <c r="X107" s="180"/>
      <c r="Y107" s="180"/>
    </row>
    <row r="108" spans="1:25" ht="30" customHeight="1">
      <c r="A108" s="82" t="s">
        <v>90</v>
      </c>
      <c r="B108" s="83" t="s">
        <v>5</v>
      </c>
      <c r="C108" s="83" t="s">
        <v>14</v>
      </c>
      <c r="D108" s="84" t="s">
        <v>4</v>
      </c>
      <c r="E108" s="85">
        <v>0.067614</v>
      </c>
      <c r="F108" s="86"/>
      <c r="G108" s="107">
        <f>L108/100</f>
        <v>0.259</v>
      </c>
      <c r="H108" s="93"/>
      <c r="I108" s="93"/>
      <c r="J108" s="93"/>
      <c r="K108" s="94"/>
      <c r="L108" s="125">
        <v>25.9</v>
      </c>
      <c r="M108" s="125"/>
      <c r="N108" s="126"/>
      <c r="O108" s="127"/>
      <c r="P108" s="108">
        <f>25.05/100</f>
        <v>0.2505</v>
      </c>
      <c r="Q108" s="93"/>
      <c r="R108" s="93"/>
      <c r="S108" s="93"/>
      <c r="T108" s="94" t="s">
        <v>531</v>
      </c>
      <c r="U108" s="85">
        <f t="shared" si="1"/>
        <v>0.08165742779999999</v>
      </c>
      <c r="V108" s="180"/>
      <c r="W108" s="180"/>
      <c r="X108" s="180"/>
      <c r="Y108" s="180"/>
    </row>
    <row r="109" spans="1:25" ht="30" customHeight="1">
      <c r="A109" s="130" t="s">
        <v>91</v>
      </c>
      <c r="B109" s="113" t="s">
        <v>8</v>
      </c>
      <c r="C109" s="113" t="s">
        <v>14</v>
      </c>
      <c r="D109" s="114" t="s">
        <v>4</v>
      </c>
      <c r="E109" s="115">
        <v>1.1776</v>
      </c>
      <c r="F109" s="116"/>
      <c r="G109" s="131">
        <f>H109/5</f>
        <v>3.682</v>
      </c>
      <c r="H109" s="132">
        <v>18.41</v>
      </c>
      <c r="I109" s="132"/>
      <c r="J109" s="132"/>
      <c r="K109" s="133"/>
      <c r="L109" s="135"/>
      <c r="M109" s="135"/>
      <c r="N109" s="136"/>
      <c r="O109" s="137"/>
      <c r="P109" s="134">
        <f>Q109/5</f>
        <v>2.508</v>
      </c>
      <c r="Q109" s="132">
        <v>12.54</v>
      </c>
      <c r="R109" s="132"/>
      <c r="S109" s="132"/>
      <c r="T109" s="133"/>
      <c r="U109" s="115">
        <f t="shared" si="1"/>
        <v>1.42218752</v>
      </c>
      <c r="V109" s="180"/>
      <c r="W109" s="180"/>
      <c r="X109" s="180"/>
      <c r="Y109" s="180"/>
    </row>
    <row r="110" spans="1:25" ht="30" customHeight="1">
      <c r="A110" s="82" t="s">
        <v>92</v>
      </c>
      <c r="B110" s="83" t="s">
        <v>5</v>
      </c>
      <c r="C110" s="83" t="s">
        <v>5</v>
      </c>
      <c r="D110" s="84" t="s">
        <v>5</v>
      </c>
      <c r="E110" s="85">
        <v>0.691147</v>
      </c>
      <c r="F110" s="86"/>
      <c r="G110" s="107"/>
      <c r="H110" s="93"/>
      <c r="I110" s="93"/>
      <c r="J110" s="93"/>
      <c r="K110" s="94"/>
      <c r="L110" s="125"/>
      <c r="M110" s="125"/>
      <c r="N110" s="126"/>
      <c r="O110" s="127"/>
      <c r="P110" s="108">
        <f>Q110/5</f>
        <v>1.56</v>
      </c>
      <c r="Q110" s="93">
        <v>7.8</v>
      </c>
      <c r="R110" s="93"/>
      <c r="S110" s="93"/>
      <c r="T110" s="94"/>
      <c r="U110" s="85">
        <f t="shared" si="1"/>
        <v>0.8346982318999999</v>
      </c>
      <c r="V110" s="180"/>
      <c r="W110" s="180"/>
      <c r="X110" s="180"/>
      <c r="Y110" s="180"/>
    </row>
    <row r="111" spans="1:25" ht="30" customHeight="1">
      <c r="A111" s="130" t="s">
        <v>93</v>
      </c>
      <c r="B111" s="113" t="s">
        <v>483</v>
      </c>
      <c r="C111" s="113" t="s">
        <v>19</v>
      </c>
      <c r="D111" s="114" t="s">
        <v>4</v>
      </c>
      <c r="E111" s="115">
        <v>0.96486</v>
      </c>
      <c r="F111" s="116"/>
      <c r="G111" s="131">
        <f>H111/5</f>
        <v>2.064</v>
      </c>
      <c r="H111" s="132">
        <v>10.32</v>
      </c>
      <c r="I111" s="132"/>
      <c r="J111" s="132"/>
      <c r="K111" s="133"/>
      <c r="L111" s="135"/>
      <c r="M111" s="135"/>
      <c r="N111" s="136"/>
      <c r="O111" s="137"/>
      <c r="P111" s="134">
        <f>Q111/5</f>
        <v>2.06</v>
      </c>
      <c r="Q111" s="132">
        <v>10.3</v>
      </c>
      <c r="R111" s="132"/>
      <c r="S111" s="132">
        <v>21.74</v>
      </c>
      <c r="T111" s="133"/>
      <c r="U111" s="115">
        <f t="shared" si="1"/>
        <v>1.1652614220000002</v>
      </c>
      <c r="V111" s="180"/>
      <c r="W111" s="180"/>
      <c r="X111" s="180"/>
      <c r="Y111" s="180"/>
    </row>
    <row r="112" spans="1:25" ht="30" customHeight="1">
      <c r="A112" s="82" t="s">
        <v>94</v>
      </c>
      <c r="B112" s="83" t="s">
        <v>128</v>
      </c>
      <c r="C112" s="83" t="s">
        <v>5</v>
      </c>
      <c r="D112" s="84" t="s">
        <v>4</v>
      </c>
      <c r="E112" s="85">
        <v>0.051283</v>
      </c>
      <c r="F112" s="86"/>
      <c r="G112" s="107"/>
      <c r="H112" s="93"/>
      <c r="I112" s="93"/>
      <c r="J112" s="93"/>
      <c r="K112" s="94"/>
      <c r="L112" s="125"/>
      <c r="M112" s="125"/>
      <c r="N112" s="126"/>
      <c r="O112" s="127"/>
      <c r="P112" s="108">
        <f>9.41/50</f>
        <v>0.1882</v>
      </c>
      <c r="Q112" s="93"/>
      <c r="R112" s="93"/>
      <c r="S112" s="93"/>
      <c r="T112" s="94" t="s">
        <v>532</v>
      </c>
      <c r="U112" s="85">
        <f t="shared" si="1"/>
        <v>0.0619344791</v>
      </c>
      <c r="V112" s="180"/>
      <c r="W112" s="180"/>
      <c r="X112" s="180"/>
      <c r="Y112" s="180"/>
    </row>
    <row r="113" spans="1:25" ht="30" customHeight="1">
      <c r="A113" s="130" t="s">
        <v>95</v>
      </c>
      <c r="B113" s="113"/>
      <c r="C113" s="113"/>
      <c r="D113" s="114"/>
      <c r="E113" s="115">
        <v>7.049872</v>
      </c>
      <c r="F113" s="116"/>
      <c r="G113" s="131"/>
      <c r="H113" s="132"/>
      <c r="I113" s="132"/>
      <c r="J113" s="132"/>
      <c r="K113" s="133"/>
      <c r="L113" s="135"/>
      <c r="M113" s="135"/>
      <c r="N113" s="136"/>
      <c r="O113" s="137"/>
      <c r="P113" s="134">
        <v>1.8006</v>
      </c>
      <c r="Q113" s="132"/>
      <c r="R113" s="132"/>
      <c r="S113" s="132"/>
      <c r="T113" s="133" t="s">
        <v>533</v>
      </c>
      <c r="U113" s="115">
        <f t="shared" si="1"/>
        <v>8.5141304144</v>
      </c>
      <c r="V113" s="180"/>
      <c r="W113" s="180"/>
      <c r="X113" s="180"/>
      <c r="Y113" s="180"/>
    </row>
    <row r="114" spans="1:25" ht="30" customHeight="1">
      <c r="A114" s="82" t="s">
        <v>96</v>
      </c>
      <c r="B114" s="83" t="s">
        <v>5</v>
      </c>
      <c r="C114" s="83" t="s">
        <v>5</v>
      </c>
      <c r="D114" s="84" t="s">
        <v>43</v>
      </c>
      <c r="E114" s="85">
        <v>0.3512</v>
      </c>
      <c r="F114" s="86"/>
      <c r="G114" s="107"/>
      <c r="H114" s="93"/>
      <c r="I114" s="93"/>
      <c r="J114" s="93"/>
      <c r="K114" s="94"/>
      <c r="L114" s="125"/>
      <c r="M114" s="125"/>
      <c r="N114" s="126"/>
      <c r="O114" s="127"/>
      <c r="P114" s="108">
        <f>S114/25</f>
        <v>0.37799999999999995</v>
      </c>
      <c r="Q114" s="93"/>
      <c r="R114" s="93"/>
      <c r="S114" s="93">
        <v>9.45</v>
      </c>
      <c r="T114" s="94" t="s">
        <v>534</v>
      </c>
      <c r="U114" s="85">
        <f t="shared" si="1"/>
        <v>0.42414424</v>
      </c>
      <c r="V114" s="180"/>
      <c r="W114" s="180"/>
      <c r="X114" s="180"/>
      <c r="Y114" s="180"/>
    </row>
    <row r="115" spans="1:25" ht="30" customHeight="1">
      <c r="A115" s="130" t="s">
        <v>97</v>
      </c>
      <c r="B115" s="113" t="s">
        <v>142</v>
      </c>
      <c r="C115" s="113" t="s">
        <v>5</v>
      </c>
      <c r="D115" s="114" t="s">
        <v>5</v>
      </c>
      <c r="E115" s="115">
        <v>0.202305</v>
      </c>
      <c r="F115" s="116"/>
      <c r="G115" s="131">
        <f>H115/5</f>
        <v>0.722</v>
      </c>
      <c r="H115" s="132">
        <v>3.61</v>
      </c>
      <c r="I115" s="132"/>
      <c r="J115" s="132"/>
      <c r="K115" s="133"/>
      <c r="L115" s="135"/>
      <c r="M115" s="135"/>
      <c r="N115" s="136"/>
      <c r="O115" s="137"/>
      <c r="P115" s="134">
        <f>Q115/5</f>
        <v>0.784</v>
      </c>
      <c r="Q115" s="132">
        <v>3.92</v>
      </c>
      <c r="R115" s="132"/>
      <c r="S115" s="132">
        <v>6.26</v>
      </c>
      <c r="T115" s="133" t="s">
        <v>535</v>
      </c>
      <c r="U115" s="115">
        <f t="shared" si="1"/>
        <v>0.24432374850000002</v>
      </c>
      <c r="V115" s="180"/>
      <c r="W115" s="180"/>
      <c r="X115" s="180"/>
      <c r="Y115" s="180"/>
    </row>
    <row r="116" spans="1:25" ht="30" customHeight="1">
      <c r="A116" s="82" t="s">
        <v>442</v>
      </c>
      <c r="B116" s="83" t="s">
        <v>5</v>
      </c>
      <c r="C116" s="83" t="s">
        <v>5</v>
      </c>
      <c r="D116" s="84" t="s">
        <v>5</v>
      </c>
      <c r="E116" s="85"/>
      <c r="F116" s="141"/>
      <c r="G116" s="142"/>
      <c r="H116" s="142"/>
      <c r="I116" s="142"/>
      <c r="J116" s="142"/>
      <c r="K116" s="143"/>
      <c r="L116" s="143"/>
      <c r="M116" s="143"/>
      <c r="N116" s="144"/>
      <c r="O116" s="145"/>
      <c r="P116" s="146"/>
      <c r="Q116" s="147"/>
      <c r="R116" s="147"/>
      <c r="S116" s="147"/>
      <c r="T116" s="147"/>
      <c r="U116" s="85"/>
      <c r="V116" s="183"/>
      <c r="W116" s="183"/>
      <c r="X116" s="183"/>
      <c r="Y116" s="183"/>
    </row>
    <row r="117" spans="1:25" ht="35.25" customHeight="1">
      <c r="A117" s="130" t="s">
        <v>443</v>
      </c>
      <c r="B117" s="113" t="s">
        <v>144</v>
      </c>
      <c r="C117" s="113" t="s">
        <v>19</v>
      </c>
      <c r="D117" s="114" t="s">
        <v>4</v>
      </c>
      <c r="E117" s="115">
        <v>6.081</v>
      </c>
      <c r="F117" s="116"/>
      <c r="G117" s="131">
        <v>9.84</v>
      </c>
      <c r="H117" s="132"/>
      <c r="I117" s="132"/>
      <c r="J117" s="132"/>
      <c r="K117" s="133"/>
      <c r="L117" s="135"/>
      <c r="M117" s="135"/>
      <c r="N117" s="136"/>
      <c r="O117" s="137"/>
      <c r="P117" s="134">
        <v>10.9</v>
      </c>
      <c r="Q117" s="132"/>
      <c r="R117" s="132"/>
      <c r="S117" s="132"/>
      <c r="T117" s="133"/>
      <c r="U117" s="115">
        <f t="shared" si="1"/>
        <v>7.3440237</v>
      </c>
      <c r="V117" s="180"/>
      <c r="W117" s="180"/>
      <c r="X117" s="180"/>
      <c r="Y117" s="180"/>
    </row>
    <row r="118" spans="1:25" ht="30" customHeight="1">
      <c r="A118" s="82" t="s">
        <v>445</v>
      </c>
      <c r="B118" s="83" t="s">
        <v>8</v>
      </c>
      <c r="C118" s="83" t="s">
        <v>5</v>
      </c>
      <c r="D118" s="84" t="s">
        <v>4</v>
      </c>
      <c r="E118" s="85">
        <v>0.146776</v>
      </c>
      <c r="F118" s="86"/>
      <c r="G118" s="107">
        <f>J118/25</f>
        <v>0.3172</v>
      </c>
      <c r="H118" s="93"/>
      <c r="I118" s="93"/>
      <c r="J118" s="93">
        <v>7.93</v>
      </c>
      <c r="K118" s="94"/>
      <c r="L118" s="125"/>
      <c r="M118" s="125"/>
      <c r="N118" s="126"/>
      <c r="O118" s="127"/>
      <c r="P118" s="108">
        <f>S118/25</f>
        <v>0.2412</v>
      </c>
      <c r="Q118" s="93"/>
      <c r="R118" s="93"/>
      <c r="S118" s="93">
        <v>6.03</v>
      </c>
      <c r="T118" s="94"/>
      <c r="U118" s="85">
        <f t="shared" si="1"/>
        <v>0.1772613752</v>
      </c>
      <c r="V118" s="180"/>
      <c r="W118" s="180"/>
      <c r="X118" s="180"/>
      <c r="Y118" s="180"/>
    </row>
    <row r="119" spans="1:25" ht="30" customHeight="1">
      <c r="A119" s="130" t="s">
        <v>447</v>
      </c>
      <c r="B119" s="113" t="s">
        <v>5</v>
      </c>
      <c r="C119" s="113" t="s">
        <v>5</v>
      </c>
      <c r="D119" s="114" t="s">
        <v>71</v>
      </c>
      <c r="E119" s="115">
        <v>0.010808</v>
      </c>
      <c r="F119" s="116"/>
      <c r="G119" s="131"/>
      <c r="H119" s="132"/>
      <c r="I119" s="132"/>
      <c r="J119" s="132"/>
      <c r="K119" s="133"/>
      <c r="L119" s="135"/>
      <c r="M119" s="135"/>
      <c r="N119" s="136"/>
      <c r="O119" s="137"/>
      <c r="P119" s="134">
        <f>0.049</f>
        <v>0.049</v>
      </c>
      <c r="Q119" s="132"/>
      <c r="R119" s="132"/>
      <c r="S119" s="132"/>
      <c r="T119" s="133" t="s">
        <v>490</v>
      </c>
      <c r="U119" s="115">
        <f t="shared" si="1"/>
        <v>0.0130528216</v>
      </c>
      <c r="V119" s="180"/>
      <c r="W119" s="180"/>
      <c r="X119" s="180"/>
      <c r="Y119" s="180"/>
    </row>
    <row r="120" spans="1:25" ht="47.25" customHeight="1">
      <c r="A120" s="82" t="s">
        <v>448</v>
      </c>
      <c r="B120" s="83" t="s">
        <v>143</v>
      </c>
      <c r="C120" s="83" t="s">
        <v>5</v>
      </c>
      <c r="D120" s="84" t="s">
        <v>5</v>
      </c>
      <c r="E120" s="85">
        <v>0.008779</v>
      </c>
      <c r="F120" s="86"/>
      <c r="G120" s="107"/>
      <c r="H120" s="93"/>
      <c r="I120" s="93"/>
      <c r="J120" s="93"/>
      <c r="K120" s="94"/>
      <c r="L120" s="125"/>
      <c r="M120" s="125"/>
      <c r="N120" s="126" t="s">
        <v>554</v>
      </c>
      <c r="O120" s="127"/>
      <c r="P120" s="108">
        <f>6.58/250</f>
        <v>0.02632</v>
      </c>
      <c r="Q120" s="93"/>
      <c r="R120" s="93"/>
      <c r="S120" s="93"/>
      <c r="T120" s="94" t="s">
        <v>536</v>
      </c>
      <c r="U120" s="85">
        <f t="shared" si="1"/>
        <v>0.0106023983</v>
      </c>
      <c r="V120" s="180"/>
      <c r="W120" s="180"/>
      <c r="X120" s="180"/>
      <c r="Y120" s="180"/>
    </row>
    <row r="121" spans="1:25" ht="47.25" customHeight="1">
      <c r="A121" s="130" t="s">
        <v>417</v>
      </c>
      <c r="B121" s="113" t="s">
        <v>478</v>
      </c>
      <c r="C121" s="113" t="s">
        <v>5</v>
      </c>
      <c r="D121" s="114" t="s">
        <v>5</v>
      </c>
      <c r="E121" s="115">
        <v>0.052755</v>
      </c>
      <c r="F121" s="116"/>
      <c r="G121" s="131"/>
      <c r="H121" s="132"/>
      <c r="I121" s="132"/>
      <c r="J121" s="132"/>
      <c r="K121" s="133"/>
      <c r="L121" s="135"/>
      <c r="M121" s="135"/>
      <c r="N121" s="136"/>
      <c r="O121" s="137"/>
      <c r="P121" s="134">
        <v>0.08</v>
      </c>
      <c r="Q121" s="132"/>
      <c r="R121" s="132"/>
      <c r="S121" s="132"/>
      <c r="T121" s="133" t="s">
        <v>537</v>
      </c>
      <c r="U121" s="115">
        <f t="shared" si="1"/>
        <v>0.0637122135</v>
      </c>
      <c r="V121" s="180"/>
      <c r="W121" s="180"/>
      <c r="X121" s="180"/>
      <c r="Y121" s="180"/>
    </row>
    <row r="122" spans="1:25" ht="30" customHeight="1">
      <c r="A122" s="82" t="s">
        <v>98</v>
      </c>
      <c r="B122" s="83" t="s">
        <v>5</v>
      </c>
      <c r="C122" s="83" t="s">
        <v>5</v>
      </c>
      <c r="D122" s="84" t="s">
        <v>5</v>
      </c>
      <c r="E122" s="85">
        <v>0.001411</v>
      </c>
      <c r="F122" s="86"/>
      <c r="G122" s="107">
        <f>M122/250</f>
        <v>0.0352</v>
      </c>
      <c r="H122" s="93"/>
      <c r="I122" s="93"/>
      <c r="J122" s="93"/>
      <c r="K122" s="94"/>
      <c r="L122" s="125"/>
      <c r="M122" s="125">
        <v>8.8</v>
      </c>
      <c r="N122" s="126"/>
      <c r="O122" s="127"/>
      <c r="P122" s="108">
        <f>5.63/1000</f>
        <v>0.00563</v>
      </c>
      <c r="Q122" s="93"/>
      <c r="R122" s="93"/>
      <c r="S122" s="93"/>
      <c r="T122" s="94" t="s">
        <v>538</v>
      </c>
      <c r="U122" s="85">
        <f t="shared" si="1"/>
        <v>0.0017040647</v>
      </c>
      <c r="V122" s="180"/>
      <c r="W122" s="180"/>
      <c r="X122" s="180"/>
      <c r="Y122" s="180"/>
    </row>
    <row r="123" spans="1:25" ht="30" customHeight="1">
      <c r="A123" s="130" t="s">
        <v>99</v>
      </c>
      <c r="B123" s="113" t="s">
        <v>50</v>
      </c>
      <c r="C123" s="113" t="s">
        <v>5</v>
      </c>
      <c r="D123" s="114" t="s">
        <v>5</v>
      </c>
      <c r="E123" s="115">
        <v>0.006847</v>
      </c>
      <c r="F123" s="116"/>
      <c r="G123" s="131"/>
      <c r="H123" s="132"/>
      <c r="I123" s="132"/>
      <c r="J123" s="132"/>
      <c r="K123" s="133"/>
      <c r="L123" s="135"/>
      <c r="M123" s="135"/>
      <c r="N123" s="136"/>
      <c r="O123" s="137"/>
      <c r="P123" s="134">
        <f>4.84/250</f>
        <v>0.01936</v>
      </c>
      <c r="Q123" s="132"/>
      <c r="R123" s="132"/>
      <c r="S123" s="132"/>
      <c r="T123" s="133" t="s">
        <v>539</v>
      </c>
      <c r="U123" s="115">
        <f t="shared" si="1"/>
        <v>0.008269121899999999</v>
      </c>
      <c r="V123" s="180"/>
      <c r="W123" s="180"/>
      <c r="X123" s="180"/>
      <c r="Y123" s="180"/>
    </row>
    <row r="124" spans="1:25" ht="30" customHeight="1">
      <c r="A124" s="82" t="s">
        <v>100</v>
      </c>
      <c r="B124" s="83" t="s">
        <v>5</v>
      </c>
      <c r="C124" s="83" t="s">
        <v>5</v>
      </c>
      <c r="D124" s="84" t="s">
        <v>5</v>
      </c>
      <c r="E124" s="85">
        <v>0.00458</v>
      </c>
      <c r="F124" s="86"/>
      <c r="G124" s="107"/>
      <c r="H124" s="93"/>
      <c r="I124" s="93"/>
      <c r="J124" s="93"/>
      <c r="K124" s="94"/>
      <c r="L124" s="125"/>
      <c r="M124" s="125"/>
      <c r="N124" s="126"/>
      <c r="O124" s="127"/>
      <c r="P124" s="108">
        <f>2.76/250</f>
        <v>0.01104</v>
      </c>
      <c r="Q124" s="93"/>
      <c r="R124" s="93"/>
      <c r="S124" s="93"/>
      <c r="T124" s="94" t="s">
        <v>540</v>
      </c>
      <c r="U124" s="85">
        <f t="shared" si="1"/>
        <v>0.005531266</v>
      </c>
      <c r="V124" s="180"/>
      <c r="W124" s="180"/>
      <c r="X124" s="180"/>
      <c r="Y124" s="180"/>
    </row>
    <row r="125" spans="1:25" ht="30" customHeight="1">
      <c r="A125" s="130" t="s">
        <v>101</v>
      </c>
      <c r="B125" s="113" t="s">
        <v>5</v>
      </c>
      <c r="C125" s="113" t="s">
        <v>5</v>
      </c>
      <c r="D125" s="114" t="s">
        <v>5</v>
      </c>
      <c r="E125" s="115">
        <v>0.007686</v>
      </c>
      <c r="F125" s="116"/>
      <c r="G125" s="131"/>
      <c r="H125" s="132"/>
      <c r="I125" s="132"/>
      <c r="J125" s="132"/>
      <c r="K125" s="133"/>
      <c r="L125" s="135"/>
      <c r="M125" s="135"/>
      <c r="N125" s="136"/>
      <c r="O125" s="137"/>
      <c r="P125" s="134">
        <v>0.01551</v>
      </c>
      <c r="Q125" s="132"/>
      <c r="R125" s="132"/>
      <c r="S125" s="132"/>
      <c r="T125" s="133" t="s">
        <v>541</v>
      </c>
      <c r="U125" s="115">
        <f t="shared" si="1"/>
        <v>0.0092823822</v>
      </c>
      <c r="V125" s="180"/>
      <c r="W125" s="180"/>
      <c r="X125" s="180"/>
      <c r="Y125" s="180"/>
    </row>
    <row r="126" spans="1:25" ht="30" customHeight="1">
      <c r="A126" s="82" t="s">
        <v>102</v>
      </c>
      <c r="B126" s="83" t="s">
        <v>5</v>
      </c>
      <c r="C126" s="83" t="s">
        <v>19</v>
      </c>
      <c r="D126" s="84" t="s">
        <v>5</v>
      </c>
      <c r="E126" s="85">
        <v>0.010699</v>
      </c>
      <c r="F126" s="86"/>
      <c r="G126" s="107"/>
      <c r="H126" s="93"/>
      <c r="I126" s="93"/>
      <c r="J126" s="93"/>
      <c r="K126" s="94"/>
      <c r="L126" s="125"/>
      <c r="M126" s="125"/>
      <c r="N126" s="126"/>
      <c r="O126" s="127"/>
      <c r="P126" s="108">
        <f>4.59/250</f>
        <v>0.018359999999999998</v>
      </c>
      <c r="Q126" s="93"/>
      <c r="R126" s="93"/>
      <c r="S126" s="93"/>
      <c r="T126" s="94" t="s">
        <v>542</v>
      </c>
      <c r="U126" s="85">
        <f t="shared" si="1"/>
        <v>0.0129211823</v>
      </c>
      <c r="V126" s="180"/>
      <c r="W126" s="180"/>
      <c r="X126" s="180"/>
      <c r="Y126" s="180"/>
    </row>
    <row r="127" spans="1:25" ht="66.75" customHeight="1">
      <c r="A127" s="130" t="s">
        <v>103</v>
      </c>
      <c r="B127" s="113" t="s">
        <v>137</v>
      </c>
      <c r="C127" s="113" t="s">
        <v>5</v>
      </c>
      <c r="D127" s="114" t="s">
        <v>5</v>
      </c>
      <c r="E127" s="115">
        <v>0.14903</v>
      </c>
      <c r="F127" s="116"/>
      <c r="G127" s="131"/>
      <c r="H127" s="132"/>
      <c r="I127" s="132"/>
      <c r="J127" s="132"/>
      <c r="K127" s="133"/>
      <c r="L127" s="135"/>
      <c r="M127" s="135"/>
      <c r="N127" s="136"/>
      <c r="O127" s="137"/>
      <c r="P127" s="134">
        <f>S127/25</f>
        <v>0.2132</v>
      </c>
      <c r="Q127" s="132"/>
      <c r="R127" s="132"/>
      <c r="S127" s="132">
        <v>5.33</v>
      </c>
      <c r="T127" s="133"/>
      <c r="U127" s="115">
        <f t="shared" si="1"/>
        <v>0.179983531</v>
      </c>
      <c r="V127" s="180"/>
      <c r="W127" s="180"/>
      <c r="X127" s="180"/>
      <c r="Y127" s="180"/>
    </row>
    <row r="128" spans="1:25" ht="30" customHeight="1">
      <c r="A128" s="82" t="s">
        <v>104</v>
      </c>
      <c r="B128" s="83" t="s">
        <v>8</v>
      </c>
      <c r="C128" s="83" t="s">
        <v>5</v>
      </c>
      <c r="D128" s="84" t="s">
        <v>4</v>
      </c>
      <c r="E128" s="85">
        <v>0.0501</v>
      </c>
      <c r="F128" s="86"/>
      <c r="G128" s="107"/>
      <c r="H128" s="93"/>
      <c r="I128" s="93"/>
      <c r="J128" s="93"/>
      <c r="K128" s="94"/>
      <c r="L128" s="125"/>
      <c r="M128" s="125"/>
      <c r="N128" s="126"/>
      <c r="O128" s="127"/>
      <c r="P128" s="108"/>
      <c r="Q128" s="93"/>
      <c r="R128" s="93"/>
      <c r="S128" s="93"/>
      <c r="T128" s="94" t="s">
        <v>496</v>
      </c>
      <c r="U128" s="85">
        <f t="shared" si="1"/>
        <v>0.06050577</v>
      </c>
      <c r="V128" s="180"/>
      <c r="W128" s="180"/>
      <c r="X128" s="180"/>
      <c r="Y128" s="180"/>
    </row>
    <row r="129" spans="1:25" ht="30" customHeight="1">
      <c r="A129" s="130" t="s">
        <v>105</v>
      </c>
      <c r="B129" s="113" t="s">
        <v>5</v>
      </c>
      <c r="C129" s="113" t="s">
        <v>19</v>
      </c>
      <c r="D129" s="114" t="s">
        <v>4</v>
      </c>
      <c r="E129" s="115">
        <v>1.022</v>
      </c>
      <c r="F129" s="116"/>
      <c r="G129" s="131">
        <f>H129/5</f>
        <v>2.386</v>
      </c>
      <c r="H129" s="132">
        <v>11.93</v>
      </c>
      <c r="I129" s="132"/>
      <c r="J129" s="132"/>
      <c r="K129" s="133"/>
      <c r="L129" s="135"/>
      <c r="M129" s="135"/>
      <c r="N129" s="136"/>
      <c r="O129" s="137"/>
      <c r="P129" s="134">
        <f>Q129/5</f>
        <v>2.42</v>
      </c>
      <c r="Q129" s="132">
        <v>12.1</v>
      </c>
      <c r="R129" s="132"/>
      <c r="S129" s="132"/>
      <c r="T129" s="133"/>
      <c r="U129" s="115">
        <f t="shared" si="1"/>
        <v>1.2342694</v>
      </c>
      <c r="V129" s="180"/>
      <c r="W129" s="180"/>
      <c r="X129" s="180"/>
      <c r="Y129" s="180"/>
    </row>
    <row r="130" spans="1:25" ht="30" customHeight="1">
      <c r="A130" s="82" t="s">
        <v>106</v>
      </c>
      <c r="B130" s="83" t="s">
        <v>5</v>
      </c>
      <c r="C130" s="83" t="s">
        <v>107</v>
      </c>
      <c r="D130" s="84" t="s">
        <v>43</v>
      </c>
      <c r="E130" s="85">
        <v>0.54602</v>
      </c>
      <c r="F130" s="86"/>
      <c r="G130" s="107"/>
      <c r="H130" s="93"/>
      <c r="I130" s="93"/>
      <c r="J130" s="93"/>
      <c r="K130" s="94"/>
      <c r="L130" s="125"/>
      <c r="M130" s="125"/>
      <c r="N130" s="126"/>
      <c r="O130" s="127"/>
      <c r="P130" s="108">
        <f>R130/10</f>
        <v>1.087</v>
      </c>
      <c r="Q130" s="93"/>
      <c r="R130" s="93">
        <v>10.87</v>
      </c>
      <c r="S130" s="93"/>
      <c r="T130" s="94"/>
      <c r="U130" s="85">
        <f t="shared" si="1"/>
        <v>0.6594283539999999</v>
      </c>
      <c r="V130" s="180"/>
      <c r="W130" s="180"/>
      <c r="X130" s="180"/>
      <c r="Y130" s="180"/>
    </row>
    <row r="131" spans="1:25" ht="30" customHeight="1">
      <c r="A131" s="130" t="s">
        <v>108</v>
      </c>
      <c r="B131" s="113" t="s">
        <v>5</v>
      </c>
      <c r="C131" s="113" t="s">
        <v>19</v>
      </c>
      <c r="D131" s="114" t="s">
        <v>5</v>
      </c>
      <c r="E131" s="115">
        <v>0.223849</v>
      </c>
      <c r="F131" s="116"/>
      <c r="G131" s="131"/>
      <c r="H131" s="132"/>
      <c r="I131" s="132"/>
      <c r="J131" s="132"/>
      <c r="K131" s="133"/>
      <c r="L131" s="135"/>
      <c r="M131" s="135"/>
      <c r="N131" s="136"/>
      <c r="O131" s="137"/>
      <c r="P131" s="134">
        <f>S131/25</f>
        <v>3.1192</v>
      </c>
      <c r="Q131" s="132"/>
      <c r="R131" s="132"/>
      <c r="S131" s="132">
        <v>77.98</v>
      </c>
      <c r="T131" s="133"/>
      <c r="U131" s="115">
        <f t="shared" si="1"/>
        <v>0.2703424373</v>
      </c>
      <c r="V131" s="180"/>
      <c r="W131" s="180"/>
      <c r="X131" s="180"/>
      <c r="Y131" s="180"/>
    </row>
    <row r="132" spans="1:25" ht="30" customHeight="1">
      <c r="A132" s="82" t="s">
        <v>109</v>
      </c>
      <c r="B132" s="83"/>
      <c r="C132" s="83" t="s">
        <v>5</v>
      </c>
      <c r="D132" s="84" t="s">
        <v>5</v>
      </c>
      <c r="E132" s="85">
        <v>0.955609</v>
      </c>
      <c r="F132" s="86"/>
      <c r="G132" s="107"/>
      <c r="H132" s="93"/>
      <c r="I132" s="93"/>
      <c r="J132" s="93"/>
      <c r="K132" s="94"/>
      <c r="L132" s="125"/>
      <c r="M132" s="125"/>
      <c r="N132" s="126"/>
      <c r="O132" s="127"/>
      <c r="P132" s="108"/>
      <c r="Q132" s="93"/>
      <c r="R132" s="93"/>
      <c r="S132" s="93"/>
      <c r="T132" s="94" t="s">
        <v>496</v>
      </c>
      <c r="U132" s="85">
        <f aca="true" t="shared" si="2" ref="U132:U155">E132*1.2077</f>
        <v>1.1540889893000001</v>
      </c>
      <c r="V132" s="180"/>
      <c r="W132" s="180"/>
      <c r="X132" s="180"/>
      <c r="Y132" s="180"/>
    </row>
    <row r="133" spans="1:25" ht="30" customHeight="1">
      <c r="A133" s="130" t="s">
        <v>152</v>
      </c>
      <c r="B133" s="113" t="s">
        <v>5</v>
      </c>
      <c r="C133" s="113" t="s">
        <v>5</v>
      </c>
      <c r="D133" s="114" t="s">
        <v>5</v>
      </c>
      <c r="E133" s="115"/>
      <c r="F133" s="116"/>
      <c r="G133" s="131"/>
      <c r="H133" s="132"/>
      <c r="I133" s="132"/>
      <c r="J133" s="132"/>
      <c r="K133" s="133"/>
      <c r="L133" s="135"/>
      <c r="M133" s="135"/>
      <c r="N133" s="136"/>
      <c r="O133" s="137"/>
      <c r="P133" s="134"/>
      <c r="Q133" s="132"/>
      <c r="R133" s="132"/>
      <c r="S133" s="132"/>
      <c r="T133" s="133"/>
      <c r="U133" s="115"/>
      <c r="V133" s="180"/>
      <c r="W133" s="180"/>
      <c r="X133" s="180"/>
      <c r="Y133" s="180"/>
    </row>
    <row r="134" spans="1:25" ht="70.5" customHeight="1">
      <c r="A134" s="82" t="s">
        <v>110</v>
      </c>
      <c r="B134" s="83" t="s">
        <v>137</v>
      </c>
      <c r="C134" s="83" t="s">
        <v>5</v>
      </c>
      <c r="D134" s="84" t="s">
        <v>5</v>
      </c>
      <c r="E134" s="85">
        <v>0.01632</v>
      </c>
      <c r="F134" s="86"/>
      <c r="G134" s="107"/>
      <c r="H134" s="93"/>
      <c r="I134" s="93"/>
      <c r="J134" s="93"/>
      <c r="K134" s="94"/>
      <c r="L134" s="125"/>
      <c r="M134" s="125"/>
      <c r="N134" s="126"/>
      <c r="O134" s="127"/>
      <c r="P134" s="108">
        <f>4.3/100</f>
        <v>0.043</v>
      </c>
      <c r="Q134" s="93"/>
      <c r="R134" s="93"/>
      <c r="S134" s="93"/>
      <c r="T134" s="94" t="s">
        <v>543</v>
      </c>
      <c r="U134" s="85">
        <f t="shared" si="2"/>
        <v>0.019709664000000002</v>
      </c>
      <c r="V134" s="180"/>
      <c r="W134" s="180"/>
      <c r="X134" s="180"/>
      <c r="Y134" s="180"/>
    </row>
    <row r="135" spans="1:25" ht="30" customHeight="1">
      <c r="A135" s="130" t="s">
        <v>444</v>
      </c>
      <c r="B135" s="113"/>
      <c r="C135" s="113"/>
      <c r="D135" s="114"/>
      <c r="E135" s="115"/>
      <c r="F135" s="116"/>
      <c r="G135" s="131"/>
      <c r="H135" s="132"/>
      <c r="I135" s="132"/>
      <c r="J135" s="132"/>
      <c r="K135" s="133"/>
      <c r="L135" s="135"/>
      <c r="M135" s="135"/>
      <c r="N135" s="136"/>
      <c r="O135" s="137"/>
      <c r="P135" s="134"/>
      <c r="Q135" s="132"/>
      <c r="R135" s="132"/>
      <c r="S135" s="132"/>
      <c r="T135" s="133"/>
      <c r="U135" s="115"/>
      <c r="V135" s="180"/>
      <c r="W135" s="180"/>
      <c r="X135" s="180"/>
      <c r="Y135" s="180"/>
    </row>
    <row r="136" spans="1:25" ht="30" customHeight="1">
      <c r="A136" s="82" t="s">
        <v>111</v>
      </c>
      <c r="B136" s="83" t="s">
        <v>5</v>
      </c>
      <c r="C136" s="83" t="s">
        <v>19</v>
      </c>
      <c r="D136" s="84" t="s">
        <v>5</v>
      </c>
      <c r="E136" s="85">
        <v>6.635014</v>
      </c>
      <c r="F136" s="86"/>
      <c r="G136" s="107"/>
      <c r="H136" s="93"/>
      <c r="I136" s="93"/>
      <c r="J136" s="93"/>
      <c r="K136" s="94"/>
      <c r="L136" s="125"/>
      <c r="M136" s="125"/>
      <c r="N136" s="126"/>
      <c r="O136" s="127"/>
      <c r="P136" s="108"/>
      <c r="Q136" s="93"/>
      <c r="R136" s="93"/>
      <c r="S136" s="93"/>
      <c r="T136" s="94" t="s">
        <v>496</v>
      </c>
      <c r="U136" s="85">
        <f t="shared" si="2"/>
        <v>8.0131064078</v>
      </c>
      <c r="V136" s="180"/>
      <c r="W136" s="180"/>
      <c r="X136" s="180"/>
      <c r="Y136" s="180"/>
    </row>
    <row r="137" spans="1:25" ht="30" customHeight="1">
      <c r="A137" s="130" t="s">
        <v>112</v>
      </c>
      <c r="B137" s="113" t="s">
        <v>5</v>
      </c>
      <c r="C137" s="113" t="s">
        <v>19</v>
      </c>
      <c r="D137" s="114" t="s">
        <v>5</v>
      </c>
      <c r="E137" s="115">
        <v>4.708933</v>
      </c>
      <c r="F137" s="124" t="s">
        <v>555</v>
      </c>
      <c r="G137" s="131">
        <v>9.01</v>
      </c>
      <c r="H137" s="132"/>
      <c r="I137" s="132"/>
      <c r="J137" s="132"/>
      <c r="K137" s="133"/>
      <c r="L137" s="135"/>
      <c r="M137" s="135"/>
      <c r="N137" s="136"/>
      <c r="O137" s="137" t="s">
        <v>544</v>
      </c>
      <c r="P137" s="134">
        <f>7.06*2</f>
        <v>14.12</v>
      </c>
      <c r="Q137" s="132">
        <v>35.33</v>
      </c>
      <c r="R137" s="132"/>
      <c r="S137" s="132"/>
      <c r="T137" s="133"/>
      <c r="U137" s="115">
        <f t="shared" si="2"/>
        <v>5.6869783841</v>
      </c>
      <c r="V137" s="180"/>
      <c r="W137" s="180"/>
      <c r="X137" s="180"/>
      <c r="Y137" s="180"/>
    </row>
    <row r="138" spans="1:25" ht="30" customHeight="1">
      <c r="A138" s="82" t="s">
        <v>113</v>
      </c>
      <c r="B138" s="83" t="s">
        <v>128</v>
      </c>
      <c r="C138" s="83" t="s">
        <v>5</v>
      </c>
      <c r="D138" s="84" t="s">
        <v>4</v>
      </c>
      <c r="E138" s="85">
        <v>0.110584</v>
      </c>
      <c r="F138" s="86"/>
      <c r="G138" s="107"/>
      <c r="H138" s="93"/>
      <c r="I138" s="93"/>
      <c r="J138" s="93"/>
      <c r="K138" s="94"/>
      <c r="L138" s="125"/>
      <c r="M138" s="125"/>
      <c r="N138" s="126"/>
      <c r="O138" s="127"/>
      <c r="P138" s="108">
        <f>S138/25</f>
        <v>1.1336</v>
      </c>
      <c r="Q138" s="93"/>
      <c r="R138" s="93"/>
      <c r="S138" s="93">
        <v>28.34</v>
      </c>
      <c r="T138" s="94"/>
      <c r="U138" s="85">
        <f t="shared" si="2"/>
        <v>0.1335522968</v>
      </c>
      <c r="V138" s="180"/>
      <c r="W138" s="180"/>
      <c r="X138" s="180"/>
      <c r="Y138" s="180"/>
    </row>
    <row r="139" spans="1:25" ht="30" customHeight="1">
      <c r="A139" s="130" t="s">
        <v>114</v>
      </c>
      <c r="B139" s="113" t="s">
        <v>5</v>
      </c>
      <c r="C139" s="113" t="s">
        <v>14</v>
      </c>
      <c r="D139" s="114" t="s">
        <v>4</v>
      </c>
      <c r="E139" s="115">
        <v>1.724905</v>
      </c>
      <c r="F139" s="116"/>
      <c r="G139" s="131"/>
      <c r="H139" s="132"/>
      <c r="I139" s="132"/>
      <c r="J139" s="132"/>
      <c r="K139" s="133"/>
      <c r="L139" s="135"/>
      <c r="M139" s="135"/>
      <c r="N139" s="136"/>
      <c r="O139" s="137"/>
      <c r="P139" s="134"/>
      <c r="Q139" s="132"/>
      <c r="R139" s="132"/>
      <c r="S139" s="132"/>
      <c r="T139" s="133"/>
      <c r="U139" s="115">
        <f t="shared" si="2"/>
        <v>2.0831677685</v>
      </c>
      <c r="V139" s="180"/>
      <c r="W139" s="180"/>
      <c r="X139" s="180"/>
      <c r="Y139" s="180"/>
    </row>
    <row r="140" spans="1:25" ht="30" customHeight="1">
      <c r="A140" s="82" t="s">
        <v>449</v>
      </c>
      <c r="B140" s="83"/>
      <c r="C140" s="83" t="s">
        <v>5</v>
      </c>
      <c r="D140" s="84" t="s">
        <v>5</v>
      </c>
      <c r="E140" s="85">
        <v>0.065871</v>
      </c>
      <c r="F140" s="86"/>
      <c r="G140" s="107"/>
      <c r="H140" s="93"/>
      <c r="I140" s="93"/>
      <c r="J140" s="93"/>
      <c r="K140" s="94"/>
      <c r="L140" s="125"/>
      <c r="M140" s="125"/>
      <c r="N140" s="126"/>
      <c r="O140" s="127"/>
      <c r="P140" s="108"/>
      <c r="Q140" s="93"/>
      <c r="R140" s="93"/>
      <c r="S140" s="93"/>
      <c r="T140" s="94"/>
      <c r="U140" s="85">
        <f t="shared" si="2"/>
        <v>0.0795524067</v>
      </c>
      <c r="V140" s="180"/>
      <c r="W140" s="180"/>
      <c r="X140" s="180"/>
      <c r="Y140" s="180"/>
    </row>
    <row r="141" spans="1:25" ht="30" customHeight="1">
      <c r="A141" s="130" t="s">
        <v>434</v>
      </c>
      <c r="B141" s="113" t="s">
        <v>5</v>
      </c>
      <c r="C141" s="113" t="s">
        <v>5</v>
      </c>
      <c r="D141" s="114" t="s">
        <v>5</v>
      </c>
      <c r="E141" s="115"/>
      <c r="F141" s="116"/>
      <c r="G141" s="131"/>
      <c r="H141" s="132"/>
      <c r="I141" s="132"/>
      <c r="J141" s="132"/>
      <c r="K141" s="133"/>
      <c r="L141" s="135"/>
      <c r="M141" s="135"/>
      <c r="N141" s="136"/>
      <c r="O141" s="137"/>
      <c r="P141" s="134"/>
      <c r="Q141" s="132"/>
      <c r="R141" s="132"/>
      <c r="S141" s="132"/>
      <c r="T141" s="133"/>
      <c r="U141" s="115"/>
      <c r="V141" s="180"/>
      <c r="W141" s="180"/>
      <c r="X141" s="180"/>
      <c r="Y141" s="180"/>
    </row>
    <row r="142" spans="1:25" ht="30" customHeight="1">
      <c r="A142" s="82" t="s">
        <v>450</v>
      </c>
      <c r="B142" s="83" t="s">
        <v>5</v>
      </c>
      <c r="C142" s="83"/>
      <c r="D142" s="84"/>
      <c r="E142" s="85"/>
      <c r="F142" s="86"/>
      <c r="G142" s="107"/>
      <c r="H142" s="93"/>
      <c r="I142" s="93"/>
      <c r="J142" s="93"/>
      <c r="K142" s="94"/>
      <c r="L142" s="125"/>
      <c r="M142" s="125"/>
      <c r="N142" s="126"/>
      <c r="O142" s="127"/>
      <c r="P142" s="108"/>
      <c r="Q142" s="93"/>
      <c r="R142" s="93"/>
      <c r="S142" s="93"/>
      <c r="T142" s="94"/>
      <c r="U142" s="85"/>
      <c r="V142" s="180"/>
      <c r="W142" s="180"/>
      <c r="X142" s="180"/>
      <c r="Y142" s="180"/>
    </row>
    <row r="143" spans="1:25" ht="30" customHeight="1">
      <c r="A143" s="130" t="s">
        <v>433</v>
      </c>
      <c r="B143" s="113"/>
      <c r="C143" s="113"/>
      <c r="D143" s="114"/>
      <c r="E143" s="115"/>
      <c r="F143" s="116"/>
      <c r="G143" s="131"/>
      <c r="H143" s="132"/>
      <c r="I143" s="132"/>
      <c r="J143" s="132"/>
      <c r="K143" s="133"/>
      <c r="L143" s="135"/>
      <c r="M143" s="135"/>
      <c r="N143" s="136"/>
      <c r="O143" s="137"/>
      <c r="P143" s="134"/>
      <c r="Q143" s="132"/>
      <c r="R143" s="132"/>
      <c r="S143" s="132"/>
      <c r="T143" s="133"/>
      <c r="U143" s="115"/>
      <c r="V143" s="180"/>
      <c r="W143" s="180"/>
      <c r="X143" s="180"/>
      <c r="Y143" s="180"/>
    </row>
    <row r="144" spans="1:25" ht="30" customHeight="1">
      <c r="A144" s="82" t="s">
        <v>451</v>
      </c>
      <c r="B144" s="83" t="s">
        <v>5</v>
      </c>
      <c r="C144" s="83" t="s">
        <v>5</v>
      </c>
      <c r="D144" s="84" t="s">
        <v>4</v>
      </c>
      <c r="E144" s="85">
        <v>0.043335</v>
      </c>
      <c r="F144" s="86"/>
      <c r="G144" s="107"/>
      <c r="H144" s="93"/>
      <c r="I144" s="93"/>
      <c r="J144" s="93"/>
      <c r="K144" s="94"/>
      <c r="L144" s="125"/>
      <c r="M144" s="125"/>
      <c r="N144" s="126"/>
      <c r="O144" s="127"/>
      <c r="P144" s="108"/>
      <c r="Q144" s="93"/>
      <c r="R144" s="93"/>
      <c r="S144" s="93"/>
      <c r="T144" s="94"/>
      <c r="U144" s="85">
        <f t="shared" si="2"/>
        <v>0.052335679499999996</v>
      </c>
      <c r="V144" s="180"/>
      <c r="W144" s="180"/>
      <c r="X144" s="180"/>
      <c r="Y144" s="180"/>
    </row>
    <row r="145" spans="1:25" ht="43.5" customHeight="1">
      <c r="A145" s="130" t="s">
        <v>115</v>
      </c>
      <c r="B145" s="113" t="s">
        <v>484</v>
      </c>
      <c r="C145" s="113" t="s">
        <v>5</v>
      </c>
      <c r="D145" s="114" t="s">
        <v>5</v>
      </c>
      <c r="E145" s="115">
        <v>0.002104</v>
      </c>
      <c r="F145" s="116"/>
      <c r="G145" s="131">
        <f>M145/250</f>
        <v>0.013519999999999999</v>
      </c>
      <c r="H145" s="132"/>
      <c r="I145" s="132"/>
      <c r="J145" s="132"/>
      <c r="K145" s="133"/>
      <c r="L145" s="135"/>
      <c r="M145" s="135">
        <v>3.38</v>
      </c>
      <c r="N145" s="136"/>
      <c r="O145" s="137"/>
      <c r="P145" s="134">
        <f>3.57/250</f>
        <v>0.01428</v>
      </c>
      <c r="Q145" s="132"/>
      <c r="R145" s="132"/>
      <c r="S145" s="132"/>
      <c r="T145" s="133" t="s">
        <v>545</v>
      </c>
      <c r="U145" s="115">
        <f t="shared" si="2"/>
        <v>0.0025410008</v>
      </c>
      <c r="V145" s="180"/>
      <c r="W145" s="180"/>
      <c r="X145" s="180"/>
      <c r="Y145" s="180"/>
    </row>
    <row r="146" spans="1:25" ht="30" customHeight="1">
      <c r="A146" s="82" t="s">
        <v>116</v>
      </c>
      <c r="B146" s="83" t="s">
        <v>128</v>
      </c>
      <c r="C146" s="83" t="s">
        <v>5</v>
      </c>
      <c r="D146" s="84" t="s">
        <v>5</v>
      </c>
      <c r="E146" s="85">
        <v>1.48488</v>
      </c>
      <c r="F146" s="86"/>
      <c r="G146" s="107"/>
      <c r="H146" s="93"/>
      <c r="I146" s="93"/>
      <c r="J146" s="93"/>
      <c r="K146" s="94"/>
      <c r="L146" s="125"/>
      <c r="M146" s="125"/>
      <c r="N146" s="126"/>
      <c r="O146" s="127"/>
      <c r="P146" s="108">
        <f>Q146/5</f>
        <v>4.4</v>
      </c>
      <c r="Q146" s="93">
        <v>22</v>
      </c>
      <c r="R146" s="93"/>
      <c r="S146" s="93"/>
      <c r="T146" s="94"/>
      <c r="U146" s="85">
        <f t="shared" si="2"/>
        <v>1.793289576</v>
      </c>
      <c r="V146" s="180"/>
      <c r="W146" s="180"/>
      <c r="X146" s="180"/>
      <c r="Y146" s="180"/>
    </row>
    <row r="147" spans="1:25" ht="30" customHeight="1">
      <c r="A147" s="130" t="s">
        <v>151</v>
      </c>
      <c r="B147" s="113"/>
      <c r="C147" s="113"/>
      <c r="D147" s="114" t="s">
        <v>5</v>
      </c>
      <c r="E147" s="115"/>
      <c r="F147" s="116"/>
      <c r="G147" s="131"/>
      <c r="H147" s="132"/>
      <c r="I147" s="132"/>
      <c r="J147" s="132"/>
      <c r="K147" s="133"/>
      <c r="L147" s="135"/>
      <c r="M147" s="135"/>
      <c r="N147" s="136"/>
      <c r="O147" s="137"/>
      <c r="P147" s="134"/>
      <c r="Q147" s="132"/>
      <c r="R147" s="132"/>
      <c r="S147" s="132"/>
      <c r="T147" s="133"/>
      <c r="U147" s="115"/>
      <c r="V147" s="181"/>
      <c r="W147" s="181"/>
      <c r="X147" s="181"/>
      <c r="Y147" s="181"/>
    </row>
    <row r="148" spans="1:25" ht="30" customHeight="1">
      <c r="A148" s="82" t="s">
        <v>446</v>
      </c>
      <c r="B148" s="83"/>
      <c r="C148" s="83"/>
      <c r="D148" s="84"/>
      <c r="E148" s="85"/>
      <c r="F148" s="86"/>
      <c r="G148" s="107"/>
      <c r="H148" s="93"/>
      <c r="I148" s="93"/>
      <c r="J148" s="93"/>
      <c r="K148" s="94"/>
      <c r="L148" s="125"/>
      <c r="M148" s="125"/>
      <c r="N148" s="126"/>
      <c r="O148" s="127"/>
      <c r="P148" s="108"/>
      <c r="Q148" s="93"/>
      <c r="R148" s="93"/>
      <c r="S148" s="93"/>
      <c r="T148" s="94"/>
      <c r="U148" s="85"/>
      <c r="V148" s="180"/>
      <c r="W148" s="180"/>
      <c r="X148" s="180"/>
      <c r="Y148" s="180"/>
    </row>
    <row r="149" spans="1:25" ht="30" customHeight="1">
      <c r="A149" s="130" t="s">
        <v>430</v>
      </c>
      <c r="B149" s="113"/>
      <c r="C149" s="113"/>
      <c r="D149" s="114"/>
      <c r="E149" s="115"/>
      <c r="F149" s="116"/>
      <c r="G149" s="131"/>
      <c r="H149" s="132"/>
      <c r="I149" s="132"/>
      <c r="J149" s="132"/>
      <c r="K149" s="133"/>
      <c r="L149" s="135"/>
      <c r="M149" s="135"/>
      <c r="N149" s="136"/>
      <c r="O149" s="137"/>
      <c r="P149" s="134"/>
      <c r="Q149" s="132"/>
      <c r="R149" s="132"/>
      <c r="S149" s="132"/>
      <c r="T149" s="133"/>
      <c r="U149" s="115"/>
      <c r="V149" s="181"/>
      <c r="W149" s="181"/>
      <c r="X149" s="181"/>
      <c r="Y149" s="181"/>
    </row>
    <row r="150" spans="1:25" ht="30" customHeight="1">
      <c r="A150" s="82" t="s">
        <v>153</v>
      </c>
      <c r="B150" s="83" t="s">
        <v>5</v>
      </c>
      <c r="C150" s="83" t="s">
        <v>5</v>
      </c>
      <c r="D150" s="84" t="s">
        <v>5</v>
      </c>
      <c r="E150" s="85"/>
      <c r="F150" s="86"/>
      <c r="G150" s="107"/>
      <c r="H150" s="93"/>
      <c r="I150" s="93"/>
      <c r="J150" s="93"/>
      <c r="K150" s="94"/>
      <c r="L150" s="125"/>
      <c r="M150" s="125"/>
      <c r="N150" s="126"/>
      <c r="O150" s="127"/>
      <c r="P150" s="108"/>
      <c r="Q150" s="93"/>
      <c r="R150" s="93"/>
      <c r="S150" s="93"/>
      <c r="T150" s="94"/>
      <c r="U150" s="85"/>
      <c r="V150" s="180"/>
      <c r="W150" s="180"/>
      <c r="X150" s="180"/>
      <c r="Y150" s="180"/>
    </row>
    <row r="151" spans="1:25" ht="30" customHeight="1">
      <c r="A151" s="130" t="s">
        <v>453</v>
      </c>
      <c r="B151" s="113" t="s">
        <v>5</v>
      </c>
      <c r="C151" s="113" t="s">
        <v>5</v>
      </c>
      <c r="D151" s="114" t="s">
        <v>5</v>
      </c>
      <c r="E151" s="115"/>
      <c r="F151" s="116"/>
      <c r="G151" s="131"/>
      <c r="H151" s="132"/>
      <c r="I151" s="132"/>
      <c r="J151" s="132"/>
      <c r="K151" s="133"/>
      <c r="L151" s="135"/>
      <c r="M151" s="135"/>
      <c r="N151" s="136"/>
      <c r="O151" s="137"/>
      <c r="P151" s="134"/>
      <c r="Q151" s="132"/>
      <c r="R151" s="132"/>
      <c r="S151" s="132"/>
      <c r="T151" s="133"/>
      <c r="U151" s="115"/>
      <c r="V151" s="180"/>
      <c r="W151" s="180"/>
      <c r="X151" s="180"/>
      <c r="Y151" s="180"/>
    </row>
    <row r="152" spans="1:25" ht="30" customHeight="1">
      <c r="A152" s="82" t="s">
        <v>117</v>
      </c>
      <c r="B152" s="83" t="s">
        <v>5</v>
      </c>
      <c r="C152" s="83" t="s">
        <v>5</v>
      </c>
      <c r="D152" s="84" t="s">
        <v>5</v>
      </c>
      <c r="E152" s="85">
        <v>0.018908</v>
      </c>
      <c r="F152" s="86"/>
      <c r="G152" s="107"/>
      <c r="H152" s="93"/>
      <c r="I152" s="93"/>
      <c r="J152" s="93"/>
      <c r="K152" s="94"/>
      <c r="L152" s="125"/>
      <c r="M152" s="125"/>
      <c r="N152" s="126"/>
      <c r="O152" s="127"/>
      <c r="P152" s="108">
        <f>6.52/100</f>
        <v>0.0652</v>
      </c>
      <c r="Q152" s="93"/>
      <c r="R152" s="93"/>
      <c r="S152" s="93"/>
      <c r="T152" s="94" t="s">
        <v>546</v>
      </c>
      <c r="U152" s="85">
        <f t="shared" si="2"/>
        <v>0.022835191600000002</v>
      </c>
      <c r="V152" s="180"/>
      <c r="W152" s="180"/>
      <c r="X152" s="180"/>
      <c r="Y152" s="180"/>
    </row>
    <row r="153" spans="1:25" ht="30" customHeight="1">
      <c r="A153" s="130" t="s">
        <v>118</v>
      </c>
      <c r="B153" s="113" t="s">
        <v>5</v>
      </c>
      <c r="C153" s="113" t="s">
        <v>5</v>
      </c>
      <c r="D153" s="114" t="s">
        <v>5</v>
      </c>
      <c r="E153" s="115">
        <v>0.06357</v>
      </c>
      <c r="F153" s="116"/>
      <c r="G153" s="131"/>
      <c r="H153" s="132"/>
      <c r="I153" s="132"/>
      <c r="J153" s="132"/>
      <c r="K153" s="133"/>
      <c r="L153" s="135"/>
      <c r="M153" s="135"/>
      <c r="N153" s="136"/>
      <c r="O153" s="137"/>
      <c r="P153" s="134">
        <f>8.76/100</f>
        <v>0.0876</v>
      </c>
      <c r="Q153" s="132"/>
      <c r="R153" s="132"/>
      <c r="S153" s="132"/>
      <c r="T153" s="133" t="s">
        <v>547</v>
      </c>
      <c r="U153" s="115">
        <f t="shared" si="2"/>
        <v>0.076773489</v>
      </c>
      <c r="V153" s="180"/>
      <c r="W153" s="180"/>
      <c r="X153" s="180"/>
      <c r="Y153" s="180"/>
    </row>
    <row r="154" spans="1:25" ht="30" customHeight="1">
      <c r="A154" s="82" t="s">
        <v>119</v>
      </c>
      <c r="B154" s="83" t="s">
        <v>8</v>
      </c>
      <c r="C154" s="83" t="s">
        <v>14</v>
      </c>
      <c r="D154" s="84" t="s">
        <v>5</v>
      </c>
      <c r="E154" s="85">
        <v>0.320585</v>
      </c>
      <c r="F154" s="86"/>
      <c r="G154" s="107"/>
      <c r="H154" s="93">
        <f>J154/10</f>
        <v>1.151</v>
      </c>
      <c r="I154" s="93"/>
      <c r="J154" s="93">
        <v>11.51</v>
      </c>
      <c r="K154" s="94"/>
      <c r="L154" s="125"/>
      <c r="M154" s="125"/>
      <c r="N154" s="126"/>
      <c r="O154" s="127"/>
      <c r="P154" s="108"/>
      <c r="Q154" s="93"/>
      <c r="R154" s="93"/>
      <c r="S154" s="93"/>
      <c r="T154" s="94"/>
      <c r="U154" s="85">
        <f t="shared" si="2"/>
        <v>0.3871705045</v>
      </c>
      <c r="V154" s="180"/>
      <c r="W154" s="180"/>
      <c r="X154" s="180"/>
      <c r="Y154" s="180"/>
    </row>
    <row r="155" spans="1:25" ht="27.75" customHeight="1">
      <c r="A155" s="148" t="s">
        <v>120</v>
      </c>
      <c r="B155" s="149" t="s">
        <v>8</v>
      </c>
      <c r="C155" s="149" t="s">
        <v>14</v>
      </c>
      <c r="D155" s="150" t="s">
        <v>5</v>
      </c>
      <c r="E155" s="151">
        <v>0.028703</v>
      </c>
      <c r="F155" s="152"/>
      <c r="G155" s="153"/>
      <c r="H155" s="154"/>
      <c r="I155" s="154"/>
      <c r="J155" s="154"/>
      <c r="K155" s="155"/>
      <c r="L155" s="156"/>
      <c r="M155" s="156"/>
      <c r="N155" s="157"/>
      <c r="O155" s="158"/>
      <c r="P155" s="159">
        <f>5.13/100</f>
        <v>0.0513</v>
      </c>
      <c r="Q155" s="154"/>
      <c r="R155" s="154"/>
      <c r="S155" s="154"/>
      <c r="T155" s="155" t="s">
        <v>548</v>
      </c>
      <c r="U155" s="151">
        <f t="shared" si="2"/>
        <v>0.0346646131</v>
      </c>
      <c r="V155" s="180"/>
      <c r="W155" s="180"/>
      <c r="X155" s="180"/>
      <c r="Y155" s="180"/>
    </row>
    <row r="156" spans="1:15" ht="30" customHeight="1">
      <c r="A156" s="184"/>
      <c r="B156" s="184"/>
      <c r="C156" s="184"/>
      <c r="N156" s="166"/>
      <c r="O156" s="167"/>
    </row>
    <row r="157" spans="1:15" ht="30" customHeight="1">
      <c r="A157" s="221" t="s">
        <v>121</v>
      </c>
      <c r="B157" s="227"/>
      <c r="C157" s="227"/>
      <c r="D157" s="227"/>
      <c r="N157" s="165"/>
      <c r="O157" s="167"/>
    </row>
    <row r="158" spans="1:15" ht="39" customHeight="1">
      <c r="A158" s="221" t="s">
        <v>122</v>
      </c>
      <c r="B158" s="222"/>
      <c r="C158" s="222"/>
      <c r="D158" s="222"/>
      <c r="N158" s="165"/>
      <c r="O158" s="167"/>
    </row>
    <row r="159" spans="1:15" ht="36" customHeight="1">
      <c r="A159" s="221" t="s">
        <v>123</v>
      </c>
      <c r="B159" s="222"/>
      <c r="C159" s="222"/>
      <c r="D159" s="222"/>
      <c r="N159" s="165"/>
      <c r="O159" s="167"/>
    </row>
    <row r="160" spans="1:15" ht="58.5" customHeight="1">
      <c r="A160" s="221" t="s">
        <v>124</v>
      </c>
      <c r="B160" s="222"/>
      <c r="C160" s="222"/>
      <c r="D160" s="222"/>
      <c r="N160" s="165"/>
      <c r="O160" s="167"/>
    </row>
    <row r="161" spans="1:3" ht="30" customHeight="1">
      <c r="A161" s="184"/>
      <c r="B161" s="184"/>
      <c r="C161" s="184"/>
    </row>
    <row r="162" spans="1:3" ht="30" customHeight="1">
      <c r="A162" s="184"/>
      <c r="B162" s="184"/>
      <c r="C162" s="184"/>
    </row>
    <row r="163" spans="1:4" ht="30" customHeight="1">
      <c r="A163" s="184"/>
      <c r="B163" s="184"/>
      <c r="C163" s="184"/>
      <c r="D163" s="161"/>
    </row>
    <row r="164" spans="1:4" ht="30" customHeight="1">
      <c r="A164" s="184"/>
      <c r="B164" s="184"/>
      <c r="C164" s="184"/>
      <c r="D164" s="161"/>
    </row>
    <row r="165" spans="1:4" ht="30" customHeight="1">
      <c r="A165" s="184"/>
      <c r="B165" s="184"/>
      <c r="C165" s="184"/>
      <c r="D165" s="161"/>
    </row>
    <row r="166" spans="1:4" ht="30" customHeight="1">
      <c r="A166" s="184"/>
      <c r="B166" s="184"/>
      <c r="C166" s="184"/>
      <c r="D166" s="161"/>
    </row>
    <row r="167" spans="1:4" ht="30" customHeight="1">
      <c r="A167" s="184"/>
      <c r="B167" s="184"/>
      <c r="C167" s="184"/>
      <c r="D167" s="161"/>
    </row>
    <row r="168" spans="1:4" ht="30" customHeight="1">
      <c r="A168" s="184"/>
      <c r="B168" s="184"/>
      <c r="C168" s="184"/>
      <c r="D168" s="161"/>
    </row>
    <row r="169" spans="1:4" ht="15.75">
      <c r="A169" s="184"/>
      <c r="B169" s="184"/>
      <c r="C169" s="184"/>
      <c r="D169" s="161"/>
    </row>
    <row r="170" spans="1:4" ht="15.75">
      <c r="A170" s="184"/>
      <c r="B170" s="184"/>
      <c r="C170" s="184"/>
      <c r="D170" s="161"/>
    </row>
    <row r="171" spans="1:4" ht="15.75">
      <c r="A171" s="184"/>
      <c r="B171" s="184"/>
      <c r="C171" s="184"/>
      <c r="D171" s="161"/>
    </row>
    <row r="172" spans="1:4" ht="15.75">
      <c r="A172" s="184"/>
      <c r="B172" s="184"/>
      <c r="C172" s="184"/>
      <c r="D172" s="161"/>
    </row>
    <row r="173" spans="1:4" ht="15.75">
      <c r="A173" s="184"/>
      <c r="B173" s="184"/>
      <c r="C173" s="184"/>
      <c r="D173" s="161"/>
    </row>
    <row r="174" spans="1:4" ht="15.75">
      <c r="A174" s="184"/>
      <c r="B174" s="184"/>
      <c r="C174" s="184"/>
      <c r="D174" s="161"/>
    </row>
    <row r="175" spans="1:4" ht="15.75">
      <c r="A175" s="184"/>
      <c r="B175" s="184"/>
      <c r="C175" s="184"/>
      <c r="D175" s="161"/>
    </row>
    <row r="176" spans="1:4" ht="15.75">
      <c r="A176" s="184"/>
      <c r="B176" s="184"/>
      <c r="C176" s="184"/>
      <c r="D176" s="161"/>
    </row>
    <row r="177" spans="1:4" ht="15.75">
      <c r="A177" s="184"/>
      <c r="B177" s="184"/>
      <c r="C177" s="184"/>
      <c r="D177" s="161"/>
    </row>
    <row r="178" spans="1:4" ht="15.75">
      <c r="A178" s="184"/>
      <c r="B178" s="184"/>
      <c r="C178" s="184"/>
      <c r="D178" s="161"/>
    </row>
    <row r="179" spans="1:4" ht="15.75">
      <c r="A179" s="184"/>
      <c r="B179" s="184"/>
      <c r="C179" s="184"/>
      <c r="D179" s="161"/>
    </row>
    <row r="180" spans="1:4" ht="15.75">
      <c r="A180" s="184"/>
      <c r="B180" s="184"/>
      <c r="C180" s="184"/>
      <c r="D180" s="161"/>
    </row>
    <row r="181" spans="1:4" ht="15.75">
      <c r="A181" s="184"/>
      <c r="B181" s="184"/>
      <c r="C181" s="184"/>
      <c r="D181" s="161"/>
    </row>
    <row r="182" spans="1:4" ht="15.75">
      <c r="A182" s="184"/>
      <c r="B182" s="184"/>
      <c r="C182" s="184"/>
      <c r="D182" s="161"/>
    </row>
    <row r="183" spans="1:4" ht="15.75">
      <c r="A183" s="184"/>
      <c r="B183" s="184"/>
      <c r="C183" s="184"/>
      <c r="D183" s="161"/>
    </row>
    <row r="184" spans="1:4" ht="15.75">
      <c r="A184" s="184"/>
      <c r="B184" s="184"/>
      <c r="C184" s="184"/>
      <c r="D184" s="161"/>
    </row>
    <row r="185" spans="1:4" ht="15.75">
      <c r="A185" s="184"/>
      <c r="B185" s="184"/>
      <c r="C185" s="184"/>
      <c r="D185" s="161"/>
    </row>
    <row r="186" spans="1:4" ht="15.75">
      <c r="A186" s="184"/>
      <c r="B186" s="184"/>
      <c r="C186" s="184"/>
      <c r="D186" s="161"/>
    </row>
    <row r="187" spans="1:4" ht="15.75">
      <c r="A187" s="184"/>
      <c r="B187" s="184"/>
      <c r="C187" s="184"/>
      <c r="D187" s="161"/>
    </row>
    <row r="188" spans="1:4" ht="15.75">
      <c r="A188" s="184"/>
      <c r="B188" s="184"/>
      <c r="C188" s="184"/>
      <c r="D188" s="161"/>
    </row>
    <row r="189" spans="1:4" ht="15.75">
      <c r="A189" s="184"/>
      <c r="B189" s="184"/>
      <c r="C189" s="184"/>
      <c r="D189" s="161"/>
    </row>
  </sheetData>
  <sheetProtection/>
  <mergeCells count="13">
    <mergeCell ref="B1:B2"/>
    <mergeCell ref="C1:C2"/>
    <mergeCell ref="D1:D2"/>
    <mergeCell ref="E1:E2"/>
    <mergeCell ref="U1:U2"/>
    <mergeCell ref="V1:Y1"/>
    <mergeCell ref="A158:D158"/>
    <mergeCell ref="A159:D159"/>
    <mergeCell ref="A160:D160"/>
    <mergeCell ref="F1:N1"/>
    <mergeCell ref="P1:T1"/>
    <mergeCell ref="A157:D157"/>
    <mergeCell ref="A1:A2"/>
  </mergeCells>
  <printOptions horizontalCentered="1"/>
  <pageMargins left="0" right="0" top="0.7086614173228347" bottom="0.1968503937007874" header="0.31496062992125984" footer="0.31496062992125984"/>
  <pageSetup horizontalDpi="600" verticalDpi="600" orientation="landscape" paperSize="9" scale="60" r:id="rId1"/>
  <headerFooter>
    <oddHeader>&amp;C&amp;"-,Negrita"&amp;20LISTADO DE PRODUCTOS QUÍMICOS PARA FORMULACIÓN MAGISTRAL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</dc:creator>
  <cp:keywords/>
  <dc:description/>
  <cp:lastModifiedBy>Proyectos</cp:lastModifiedBy>
  <cp:lastPrinted>2015-02-16T16:48:00Z</cp:lastPrinted>
  <dcterms:created xsi:type="dcterms:W3CDTF">2006-07-06T08:07:50Z</dcterms:created>
  <dcterms:modified xsi:type="dcterms:W3CDTF">2019-10-03T09:33:53Z</dcterms:modified>
  <cp:category/>
  <cp:version/>
  <cp:contentType/>
  <cp:contentStatus/>
</cp:coreProperties>
</file>